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1EDDC96647CEFE1/Desktop/"/>
    </mc:Choice>
  </mc:AlternateContent>
  <xr:revisionPtr revIDLastSave="1105" documentId="13_ncr:1_{CE8535AE-317A-4CB6-BD47-3CFCC9713D47}" xr6:coauthVersionLast="47" xr6:coauthVersionMax="47" xr10:uidLastSave="{04A3D3DC-68F8-46CE-B753-994AD5F23CD5}"/>
  <bookViews>
    <workbookView xWindow="-108" yWindow="-108" windowWidth="23256" windowHeight="13896" xr2:uid="{00000000-000D-0000-FFFF-FFFF00000000}"/>
  </bookViews>
  <sheets>
    <sheet name=" R and P, bank rec, budget" sheetId="1" r:id="rId1"/>
    <sheet name="Report Mar mtg" sheetId="27" r:id="rId2"/>
    <sheet name="Report Feb mtg" sheetId="26" r:id="rId3"/>
    <sheet name="Report Nov mtg" sheetId="20" r:id="rId4"/>
    <sheet name="Report Dec mtg" sheetId="21" r:id="rId5"/>
    <sheet name="Grass cutting costs" sheetId="13" r:id="rId6"/>
    <sheet name="GMC costs" sheetId="14" r:id="rId7"/>
    <sheet name="PavPF costs" sheetId="15" r:id="rId8"/>
    <sheet name="Report Jan " sheetId="24" r:id="rId9"/>
    <sheet name="Report Aug" sheetId="16" r:id="rId10"/>
    <sheet name="Report May" sheetId="11" r:id="rId11"/>
    <sheet name="Report April" sheetId="8" r:id="rId12"/>
    <sheet name="Report Sept mtg" sheetId="19" r:id="rId13"/>
    <sheet name="Report June" sheetId="12" r:id="rId14"/>
    <sheet name="Bank rec template" sheetId="4" r:id="rId15"/>
    <sheet name="PF budget only" sheetId="7" r:id="rId16"/>
    <sheet name="Budget setting" sheetId="6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9" i="1" l="1"/>
  <c r="F33" i="15"/>
  <c r="L33" i="15"/>
  <c r="K33" i="15"/>
  <c r="I33" i="15"/>
  <c r="J33" i="15"/>
  <c r="H33" i="15"/>
  <c r="G33" i="15"/>
  <c r="E33" i="15"/>
  <c r="C33" i="15"/>
  <c r="B33" i="15"/>
  <c r="N199" i="1"/>
  <c r="S248" i="1"/>
  <c r="H199" i="1"/>
  <c r="G273" i="1"/>
  <c r="G198" i="1"/>
  <c r="V184" i="1"/>
  <c r="R249" i="1"/>
  <c r="R262" i="1"/>
  <c r="R248" i="1"/>
  <c r="Q276" i="1"/>
  <c r="Q248" i="1"/>
  <c r="Q249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1" i="1"/>
  <c r="G170" i="1"/>
  <c r="G169" i="1"/>
  <c r="W154" i="1"/>
  <c r="G149" i="1"/>
  <c r="N17" i="15"/>
  <c r="G11" i="13"/>
  <c r="G13" i="13" s="1"/>
  <c r="G14" i="13" s="1"/>
  <c r="G15" i="13" s="1"/>
  <c r="G16" i="13" s="1"/>
  <c r="G17" i="13" s="1"/>
  <c r="D14" i="14"/>
  <c r="D15" i="14" s="1"/>
  <c r="D16" i="14" s="1"/>
  <c r="X114" i="1"/>
  <c r="H114" i="1"/>
  <c r="P114" i="1"/>
  <c r="V114" i="1"/>
  <c r="N262" i="1" s="1"/>
  <c r="G113" i="1"/>
  <c r="G112" i="1"/>
  <c r="G110" i="1"/>
  <c r="G109" i="1"/>
  <c r="I13" i="14"/>
  <c r="D13" i="14"/>
  <c r="N13" i="15"/>
  <c r="C40" i="1"/>
  <c r="X94" i="1"/>
  <c r="W94" i="1"/>
  <c r="V94" i="1"/>
  <c r="M262" i="1" s="1"/>
  <c r="U94" i="1"/>
  <c r="T94" i="1"/>
  <c r="S94" i="1"/>
  <c r="R94" i="1"/>
  <c r="Q94" i="1"/>
  <c r="P94" i="1"/>
  <c r="O94" i="1"/>
  <c r="N94" i="1"/>
  <c r="M94" i="1"/>
  <c r="L94" i="1"/>
  <c r="M249" i="1" s="1"/>
  <c r="K94" i="1"/>
  <c r="J94" i="1"/>
  <c r="I94" i="1"/>
  <c r="H94" i="1"/>
  <c r="G93" i="1"/>
  <c r="M247" i="1" s="1"/>
  <c r="G247" i="1" s="1"/>
  <c r="H247" i="1" s="1"/>
  <c r="G92" i="1"/>
  <c r="G91" i="1"/>
  <c r="G90" i="1"/>
  <c r="G89" i="1"/>
  <c r="L22" i="15" l="1"/>
  <c r="M248" i="1"/>
  <c r="C29" i="1"/>
  <c r="G69" i="1"/>
  <c r="D75" i="12"/>
  <c r="D76" i="12" s="1"/>
  <c r="T277" i="1"/>
  <c r="S277" i="1"/>
  <c r="R277" i="1"/>
  <c r="Q277" i="1"/>
  <c r="P277" i="1"/>
  <c r="N277" i="1"/>
  <c r="M277" i="1"/>
  <c r="L277" i="1"/>
  <c r="K277" i="1"/>
  <c r="G47" i="1"/>
  <c r="K27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J249" i="1" s="1"/>
  <c r="K38" i="1"/>
  <c r="J38" i="1"/>
  <c r="I38" i="1"/>
  <c r="H38" i="1"/>
  <c r="G37" i="1"/>
  <c r="G36" i="1"/>
  <c r="G35" i="1"/>
  <c r="F240" i="1"/>
  <c r="G18" i="1"/>
  <c r="G17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I249" i="1" s="1"/>
  <c r="K19" i="1"/>
  <c r="J19" i="1"/>
  <c r="I19" i="1"/>
  <c r="H19" i="1"/>
  <c r="H309" i="1"/>
  <c r="H310" i="1" s="1"/>
  <c r="I317" i="1"/>
  <c r="G317" i="1" s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7" i="1"/>
  <c r="G196" i="1"/>
  <c r="G195" i="1"/>
  <c r="G194" i="1"/>
  <c r="G193" i="1"/>
  <c r="G192" i="1"/>
  <c r="G191" i="1"/>
  <c r="G190" i="1"/>
  <c r="G188" i="1"/>
  <c r="G187" i="1"/>
  <c r="G186" i="1"/>
  <c r="G185" i="1"/>
  <c r="G183" i="1"/>
  <c r="G182" i="1"/>
  <c r="G181" i="1"/>
  <c r="G180" i="1"/>
  <c r="G179" i="1"/>
  <c r="G178" i="1"/>
  <c r="G177" i="1"/>
  <c r="G176" i="1"/>
  <c r="G175" i="1"/>
  <c r="G173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72" i="1" s="1"/>
  <c r="G153" i="1"/>
  <c r="G152" i="1"/>
  <c r="G151" i="1"/>
  <c r="G150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1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3" i="1"/>
  <c r="G72" i="1"/>
  <c r="G71" i="1"/>
  <c r="G70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4" i="1"/>
  <c r="G53" i="1"/>
  <c r="G52" i="1"/>
  <c r="G51" i="1"/>
  <c r="G50" i="1"/>
  <c r="G49" i="1"/>
  <c r="G48" i="1"/>
  <c r="G46" i="1"/>
  <c r="G45" i="1"/>
  <c r="G44" i="1"/>
  <c r="G43" i="1"/>
  <c r="G42" i="1"/>
  <c r="G41" i="1"/>
  <c r="G40" i="1"/>
  <c r="G39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5" i="1"/>
  <c r="G14" i="1"/>
  <c r="G13" i="1"/>
  <c r="G12" i="1"/>
  <c r="G11" i="1"/>
  <c r="G10" i="1"/>
  <c r="G9" i="1"/>
  <c r="G8" i="1"/>
  <c r="G7" i="1"/>
  <c r="G6" i="1"/>
  <c r="G5" i="1"/>
  <c r="G4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R468" i="1"/>
  <c r="Q468" i="1"/>
  <c r="P468" i="1"/>
  <c r="O468" i="1"/>
  <c r="N468" i="1"/>
  <c r="M468" i="1"/>
  <c r="L468" i="1"/>
  <c r="K468" i="1"/>
  <c r="J468" i="1"/>
  <c r="I468" i="1"/>
  <c r="G468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C391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C377" i="1"/>
  <c r="C373" i="1"/>
  <c r="C367" i="1"/>
  <c r="C364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C359" i="1"/>
  <c r="C354" i="1"/>
  <c r="C348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C340" i="1"/>
  <c r="C336" i="1"/>
  <c r="R330" i="1"/>
  <c r="Q330" i="1"/>
  <c r="P330" i="1"/>
  <c r="O330" i="1"/>
  <c r="N330" i="1"/>
  <c r="M330" i="1"/>
  <c r="L330" i="1"/>
  <c r="K330" i="1"/>
  <c r="J330" i="1"/>
  <c r="C330" i="1"/>
  <c r="C325" i="1"/>
  <c r="F267" i="1"/>
  <c r="G66" i="7"/>
  <c r="C83" i="1"/>
  <c r="Q231" i="1" s="1"/>
  <c r="Q240" i="1"/>
  <c r="X223" i="1"/>
  <c r="W223" i="1"/>
  <c r="T249" i="1" s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P199" i="1"/>
  <c r="V199" i="1"/>
  <c r="C69" i="1"/>
  <c r="P231" i="1" s="1"/>
  <c r="P240" i="1"/>
  <c r="L199" i="1"/>
  <c r="S249" i="1" s="1"/>
  <c r="G114" i="1" l="1"/>
  <c r="G94" i="1"/>
  <c r="J248" i="1"/>
  <c r="G38" i="1"/>
  <c r="G19" i="1"/>
  <c r="T248" i="1"/>
  <c r="I330" i="1"/>
  <c r="I248" i="1"/>
  <c r="G223" i="1"/>
  <c r="O240" i="1"/>
  <c r="Q184" i="1"/>
  <c r="X184" i="1"/>
  <c r="C65" i="1"/>
  <c r="H184" i="1"/>
  <c r="N240" i="1"/>
  <c r="C59" i="1"/>
  <c r="N231" i="1" s="1"/>
  <c r="Q154" i="1"/>
  <c r="X154" i="1"/>
  <c r="L154" i="1"/>
  <c r="P249" i="1" s="1"/>
  <c r="G154" i="1"/>
  <c r="M240" i="1"/>
  <c r="X134" i="1"/>
  <c r="W134" i="1"/>
  <c r="V134" i="1"/>
  <c r="O262" i="1" s="1"/>
  <c r="U134" i="1"/>
  <c r="T134" i="1"/>
  <c r="S134" i="1"/>
  <c r="R134" i="1"/>
  <c r="Q134" i="1"/>
  <c r="O276" i="1" s="1"/>
  <c r="O277" i="1" s="1"/>
  <c r="P134" i="1"/>
  <c r="O134" i="1"/>
  <c r="N134" i="1"/>
  <c r="M134" i="1"/>
  <c r="L134" i="1"/>
  <c r="O249" i="1" s="1"/>
  <c r="K134" i="1"/>
  <c r="J134" i="1"/>
  <c r="I134" i="1"/>
  <c r="H134" i="1"/>
  <c r="O248" i="1" s="1"/>
  <c r="G134" i="1"/>
  <c r="L240" i="1"/>
  <c r="C51" i="1"/>
  <c r="L231" i="1" s="1"/>
  <c r="K240" i="1"/>
  <c r="C46" i="1"/>
  <c r="K231" i="1" s="1"/>
  <c r="C66" i="7"/>
  <c r="K68" i="7"/>
  <c r="K67" i="7"/>
  <c r="K69" i="7" l="1"/>
  <c r="K71" i="7" s="1"/>
  <c r="J240" i="1"/>
  <c r="J231" i="1"/>
  <c r="M260" i="1"/>
  <c r="Y94" i="1"/>
  <c r="Q74" i="1"/>
  <c r="G74" i="1"/>
  <c r="I240" i="1"/>
  <c r="X74" i="1"/>
  <c r="W74" i="1"/>
  <c r="V74" i="1"/>
  <c r="U74" i="1"/>
  <c r="L260" i="1" s="1"/>
  <c r="T74" i="1"/>
  <c r="S74" i="1"/>
  <c r="R74" i="1"/>
  <c r="P74" i="1"/>
  <c r="O74" i="1"/>
  <c r="N74" i="1"/>
  <c r="M74" i="1"/>
  <c r="L74" i="1"/>
  <c r="L249" i="1" s="1"/>
  <c r="K74" i="1"/>
  <c r="J74" i="1"/>
  <c r="I74" i="1"/>
  <c r="H74" i="1"/>
  <c r="I231" i="1"/>
  <c r="C25" i="1"/>
  <c r="H231" i="1" s="1"/>
  <c r="H240" i="1"/>
  <c r="G240" i="1"/>
  <c r="C19" i="1"/>
  <c r="C12" i="1"/>
  <c r="I297" i="1"/>
  <c r="F290" i="1"/>
  <c r="O231" i="1"/>
  <c r="C56" i="1"/>
  <c r="M231" i="1" s="1"/>
  <c r="I290" i="1"/>
  <c r="G199" i="1"/>
  <c r="X199" i="1"/>
  <c r="Q199" i="1"/>
  <c r="U199" i="1"/>
  <c r="W199" i="1"/>
  <c r="T184" i="1"/>
  <c r="N184" i="1"/>
  <c r="G184" i="1"/>
  <c r="U184" i="1"/>
  <c r="S184" i="1"/>
  <c r="L184" i="1"/>
  <c r="V154" i="1"/>
  <c r="H154" i="1"/>
  <c r="T154" i="1"/>
  <c r="J57" i="6"/>
  <c r="G49" i="6"/>
  <c r="K57" i="6"/>
  <c r="K58" i="6"/>
  <c r="K62" i="6"/>
  <c r="K63" i="6"/>
  <c r="J41" i="6"/>
  <c r="J42" i="6"/>
  <c r="J43" i="6"/>
  <c r="J44" i="6"/>
  <c r="J45" i="6"/>
  <c r="J46" i="6"/>
  <c r="J47" i="6"/>
  <c r="J48" i="6"/>
  <c r="J51" i="6"/>
  <c r="J52" i="6"/>
  <c r="J58" i="6"/>
  <c r="J62" i="6"/>
  <c r="J63" i="6"/>
  <c r="K5" i="6"/>
  <c r="K6" i="6"/>
  <c r="K7" i="6"/>
  <c r="K8" i="6"/>
  <c r="K10" i="6"/>
  <c r="K11" i="6"/>
  <c r="K12" i="6"/>
  <c r="K13" i="6"/>
  <c r="K14" i="6"/>
  <c r="K15" i="6"/>
  <c r="K16" i="6"/>
  <c r="K17" i="6"/>
  <c r="K18" i="6"/>
  <c r="K19" i="6"/>
  <c r="K20" i="6"/>
  <c r="K26" i="6"/>
  <c r="K27" i="6"/>
  <c r="K28" i="6"/>
  <c r="K29" i="6"/>
  <c r="K30" i="6"/>
  <c r="K31" i="6"/>
  <c r="K33" i="6"/>
  <c r="K34" i="6"/>
  <c r="K35" i="6"/>
  <c r="K37" i="6"/>
  <c r="K38" i="6"/>
  <c r="K39" i="6"/>
  <c r="K43" i="6"/>
  <c r="K44" i="6"/>
  <c r="K45" i="6"/>
  <c r="K46" i="6"/>
  <c r="K47" i="6"/>
  <c r="K48" i="6"/>
  <c r="K51" i="6"/>
  <c r="K52" i="6"/>
  <c r="K4" i="6"/>
  <c r="J5" i="6"/>
  <c r="J6" i="6"/>
  <c r="J7" i="6"/>
  <c r="J8" i="6"/>
  <c r="J10" i="6"/>
  <c r="J11" i="6"/>
  <c r="J12" i="6"/>
  <c r="J13" i="6"/>
  <c r="J14" i="6"/>
  <c r="J15" i="6"/>
  <c r="J16" i="6"/>
  <c r="J17" i="6"/>
  <c r="J18" i="6"/>
  <c r="J19" i="6"/>
  <c r="J20" i="6"/>
  <c r="J26" i="6"/>
  <c r="J27" i="6"/>
  <c r="J28" i="6"/>
  <c r="J29" i="6"/>
  <c r="J30" i="6"/>
  <c r="J31" i="6"/>
  <c r="J33" i="6"/>
  <c r="J34" i="6"/>
  <c r="J35" i="6"/>
  <c r="J37" i="6"/>
  <c r="J38" i="6"/>
  <c r="J39" i="6"/>
  <c r="J4" i="6"/>
  <c r="I40" i="6"/>
  <c r="J40" i="6" s="1"/>
  <c r="L248" i="1" l="1"/>
  <c r="R260" i="1"/>
  <c r="I259" i="1"/>
  <c r="I278" i="1"/>
  <c r="K40" i="6"/>
  <c r="E49" i="6"/>
  <c r="E53" i="6" s="1"/>
  <c r="H39" i="6"/>
  <c r="H38" i="6"/>
  <c r="H37" i="6"/>
  <c r="H35" i="6"/>
  <c r="H34" i="6"/>
  <c r="H33" i="6"/>
  <c r="H31" i="6"/>
  <c r="H30" i="6"/>
  <c r="H29" i="6"/>
  <c r="H28" i="6"/>
  <c r="H27" i="6"/>
  <c r="H26" i="6"/>
  <c r="H25" i="6"/>
  <c r="H24" i="6"/>
  <c r="H23" i="6"/>
  <c r="H22" i="6"/>
  <c r="H20" i="6"/>
  <c r="H19" i="6"/>
  <c r="H18" i="6"/>
  <c r="H17" i="6"/>
  <c r="H16" i="6"/>
  <c r="H15" i="6"/>
  <c r="H14" i="6"/>
  <c r="H13" i="6"/>
  <c r="H12" i="6"/>
  <c r="H11" i="6"/>
  <c r="H10" i="6"/>
  <c r="H8" i="6"/>
  <c r="H7" i="6"/>
  <c r="H6" i="6"/>
  <c r="H5" i="6"/>
  <c r="F49" i="6"/>
  <c r="F53" i="6" s="1"/>
  <c r="H48" i="6"/>
  <c r="H4" i="6"/>
  <c r="J277" i="1"/>
  <c r="I277" i="1"/>
  <c r="G276" i="1"/>
  <c r="G275" i="1"/>
  <c r="G274" i="1"/>
  <c r="G272" i="1"/>
  <c r="I114" i="1"/>
  <c r="N248" i="1" s="1"/>
  <c r="G271" i="1"/>
  <c r="W114" i="1"/>
  <c r="U114" i="1"/>
  <c r="T114" i="1"/>
  <c r="N259" i="1" s="1"/>
  <c r="S114" i="1"/>
  <c r="R114" i="1"/>
  <c r="Q114" i="1"/>
  <c r="O114" i="1"/>
  <c r="N114" i="1"/>
  <c r="M114" i="1"/>
  <c r="M259" i="1"/>
  <c r="T290" i="1"/>
  <c r="S290" i="1"/>
  <c r="R290" i="1"/>
  <c r="Q290" i="1"/>
  <c r="P290" i="1"/>
  <c r="O290" i="1"/>
  <c r="N290" i="1"/>
  <c r="M290" i="1"/>
  <c r="L290" i="1"/>
  <c r="L259" i="1"/>
  <c r="V55" i="1"/>
  <c r="K262" i="1" s="1"/>
  <c r="U55" i="1"/>
  <c r="K260" i="1" s="1"/>
  <c r="T55" i="1"/>
  <c r="K259" i="1" s="1"/>
  <c r="K290" i="1"/>
  <c r="J290" i="1"/>
  <c r="X267" i="1"/>
  <c r="W267" i="1"/>
  <c r="V267" i="1"/>
  <c r="U267" i="1"/>
  <c r="G228" i="1"/>
  <c r="Q228" i="1"/>
  <c r="P228" i="1"/>
  <c r="O228" i="1"/>
  <c r="N228" i="1"/>
  <c r="M228" i="1"/>
  <c r="L228" i="1"/>
  <c r="K228" i="1"/>
  <c r="J228" i="1"/>
  <c r="I228" i="1"/>
  <c r="H228" i="1"/>
  <c r="S259" i="1"/>
  <c r="R259" i="1"/>
  <c r="Q259" i="1"/>
  <c r="P259" i="1"/>
  <c r="O259" i="1"/>
  <c r="J259" i="1"/>
  <c r="S262" i="1"/>
  <c r="Q262" i="1"/>
  <c r="P262" i="1"/>
  <c r="L262" i="1"/>
  <c r="J262" i="1"/>
  <c r="I262" i="1"/>
  <c r="G266" i="1"/>
  <c r="H266" i="1" s="1"/>
  <c r="G263" i="1"/>
  <c r="H263" i="1" s="1"/>
  <c r="G261" i="1"/>
  <c r="H261" i="1" s="1"/>
  <c r="G255" i="1"/>
  <c r="H255" i="1" s="1"/>
  <c r="G254" i="1"/>
  <c r="H254" i="1" s="1"/>
  <c r="G289" i="1"/>
  <c r="H289" i="1" s="1"/>
  <c r="G288" i="1"/>
  <c r="H288" i="1" s="1"/>
  <c r="G287" i="1"/>
  <c r="H287" i="1" s="1"/>
  <c r="G286" i="1"/>
  <c r="H286" i="1" s="1"/>
  <c r="G285" i="1"/>
  <c r="H285" i="1" s="1"/>
  <c r="G284" i="1"/>
  <c r="G283" i="1"/>
  <c r="H283" i="1" s="1"/>
  <c r="F277" i="1"/>
  <c r="T259" i="1"/>
  <c r="E40" i="6"/>
  <c r="L40" i="6" s="1"/>
  <c r="I61" i="6"/>
  <c r="G61" i="6"/>
  <c r="G64" i="6" s="1"/>
  <c r="H64" i="6" s="1"/>
  <c r="F61" i="6"/>
  <c r="F64" i="6" s="1"/>
  <c r="E61" i="6"/>
  <c r="E64" i="6" s="1"/>
  <c r="D61" i="6"/>
  <c r="D64" i="6" s="1"/>
  <c r="H56" i="6"/>
  <c r="H51" i="6"/>
  <c r="I49" i="6"/>
  <c r="J49" i="6" s="1"/>
  <c r="G53" i="6"/>
  <c r="D49" i="6"/>
  <c r="D53" i="6" s="1"/>
  <c r="H47" i="6"/>
  <c r="H46" i="6"/>
  <c r="H45" i="6"/>
  <c r="H44" i="6"/>
  <c r="H43" i="6"/>
  <c r="G40" i="6"/>
  <c r="F40" i="6"/>
  <c r="D40" i="6"/>
  <c r="F279" i="1" l="1"/>
  <c r="I64" i="6"/>
  <c r="K61" i="6"/>
  <c r="J61" i="6"/>
  <c r="I53" i="6"/>
  <c r="K49" i="6"/>
  <c r="H61" i="6"/>
  <c r="D66" i="6"/>
  <c r="G290" i="1"/>
  <c r="H290" i="1" s="1"/>
  <c r="G277" i="1"/>
  <c r="H277" i="1" s="1"/>
  <c r="G262" i="1"/>
  <c r="H262" i="1" s="1"/>
  <c r="H284" i="1"/>
  <c r="F55" i="6"/>
  <c r="H49" i="6"/>
  <c r="G66" i="6"/>
  <c r="F66" i="6"/>
  <c r="F68" i="6" s="1"/>
  <c r="D55" i="6"/>
  <c r="E55" i="6"/>
  <c r="E66" i="6"/>
  <c r="E68" i="6" s="1"/>
  <c r="D68" i="6"/>
  <c r="H40" i="6"/>
  <c r="P297" i="1"/>
  <c r="P265" i="1"/>
  <c r="U154" i="1"/>
  <c r="P260" i="1" s="1"/>
  <c r="S154" i="1"/>
  <c r="R154" i="1"/>
  <c r="P257" i="1" s="1"/>
  <c r="P154" i="1"/>
  <c r="P264" i="1" s="1"/>
  <c r="O154" i="1"/>
  <c r="N154" i="1"/>
  <c r="P253" i="1" s="1"/>
  <c r="M154" i="1"/>
  <c r="P251" i="1" s="1"/>
  <c r="K154" i="1"/>
  <c r="P256" i="1" s="1"/>
  <c r="J154" i="1"/>
  <c r="P252" i="1" s="1"/>
  <c r="I154" i="1"/>
  <c r="P248" i="1" s="1"/>
  <c r="M233" i="1"/>
  <c r="O297" i="1"/>
  <c r="O265" i="1"/>
  <c r="O260" i="1"/>
  <c r="O258" i="1"/>
  <c r="O257" i="1"/>
  <c r="O264" i="1"/>
  <c r="O250" i="1"/>
  <c r="O253" i="1"/>
  <c r="O251" i="1"/>
  <c r="O256" i="1"/>
  <c r="O252" i="1"/>
  <c r="L233" i="1"/>
  <c r="N260" i="1"/>
  <c r="L114" i="1"/>
  <c r="N249" i="1" s="1"/>
  <c r="L297" i="1"/>
  <c r="L265" i="1"/>
  <c r="L258" i="1"/>
  <c r="L257" i="1"/>
  <c r="L264" i="1"/>
  <c r="L250" i="1"/>
  <c r="L253" i="1"/>
  <c r="L251" i="1"/>
  <c r="L256" i="1"/>
  <c r="L252" i="1"/>
  <c r="I233" i="1"/>
  <c r="X55" i="1"/>
  <c r="K297" i="1" s="1"/>
  <c r="W55" i="1"/>
  <c r="K265" i="1" s="1"/>
  <c r="S55" i="1"/>
  <c r="K258" i="1" s="1"/>
  <c r="R55" i="1"/>
  <c r="K257" i="1" s="1"/>
  <c r="Q55" i="1"/>
  <c r="P55" i="1"/>
  <c r="K264" i="1" s="1"/>
  <c r="O55" i="1"/>
  <c r="K250" i="1" s="1"/>
  <c r="N55" i="1"/>
  <c r="M55" i="1"/>
  <c r="K251" i="1" s="1"/>
  <c r="L55" i="1"/>
  <c r="K249" i="1" s="1"/>
  <c r="K55" i="1"/>
  <c r="K256" i="1" s="1"/>
  <c r="J55" i="1"/>
  <c r="I55" i="1"/>
  <c r="H55" i="1"/>
  <c r="G55" i="1"/>
  <c r="H233" i="1" s="1"/>
  <c r="J252" i="1"/>
  <c r="J297" i="1"/>
  <c r="J256" i="1"/>
  <c r="G233" i="1"/>
  <c r="F231" i="1"/>
  <c r="F230" i="1" s="1"/>
  <c r="F7" i="4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I265" i="1"/>
  <c r="I260" i="1"/>
  <c r="I257" i="1"/>
  <c r="I264" i="1"/>
  <c r="I250" i="1"/>
  <c r="I253" i="1"/>
  <c r="I251" i="1"/>
  <c r="I256" i="1"/>
  <c r="I252" i="1"/>
  <c r="F233" i="1"/>
  <c r="F232" i="1" s="1"/>
  <c r="G5" i="4"/>
  <c r="H5" i="4" s="1"/>
  <c r="I5" i="4" s="1"/>
  <c r="J5" i="4" s="1"/>
  <c r="K5" i="4" s="1"/>
  <c r="L5" i="4" s="1"/>
  <c r="M5" i="4" s="1"/>
  <c r="N5" i="4" s="1"/>
  <c r="O5" i="4" s="1"/>
  <c r="P5" i="4" s="1"/>
  <c r="Q5" i="4" s="1"/>
  <c r="R8" i="4"/>
  <c r="R6" i="4"/>
  <c r="T297" i="1"/>
  <c r="T265" i="1"/>
  <c r="T260" i="1"/>
  <c r="T258" i="1"/>
  <c r="T257" i="1"/>
  <c r="T264" i="1"/>
  <c r="T250" i="1"/>
  <c r="T253" i="1"/>
  <c r="T251" i="1"/>
  <c r="T256" i="1"/>
  <c r="T252" i="1"/>
  <c r="Q233" i="1"/>
  <c r="K233" i="1"/>
  <c r="P233" i="1"/>
  <c r="Q297" i="1"/>
  <c r="Q265" i="1"/>
  <c r="Q260" i="1"/>
  <c r="Q258" i="1"/>
  <c r="Q257" i="1"/>
  <c r="Q250" i="1"/>
  <c r="Q253" i="1"/>
  <c r="Q251" i="1"/>
  <c r="Q256" i="1"/>
  <c r="Q252" i="1"/>
  <c r="K248" i="1" l="1"/>
  <c r="K252" i="1"/>
  <c r="K253" i="1"/>
  <c r="P250" i="1"/>
  <c r="Q264" i="1"/>
  <c r="P258" i="1"/>
  <c r="J258" i="1"/>
  <c r="G259" i="1"/>
  <c r="H259" i="1" s="1"/>
  <c r="F235" i="1"/>
  <c r="J64" i="6"/>
  <c r="K64" i="6"/>
  <c r="K53" i="6"/>
  <c r="J53" i="6"/>
  <c r="I55" i="6"/>
  <c r="J55" i="6" s="1"/>
  <c r="I66" i="6"/>
  <c r="G68" i="6"/>
  <c r="H66" i="6"/>
  <c r="G230" i="1"/>
  <c r="H230" i="1" s="1"/>
  <c r="I230" i="1" s="1"/>
  <c r="T267" i="1"/>
  <c r="T279" i="1" s="1"/>
  <c r="L267" i="1"/>
  <c r="L279" i="1" s="1"/>
  <c r="R231" i="1"/>
  <c r="G232" i="1"/>
  <c r="H232" i="1" s="1"/>
  <c r="I232" i="1" s="1"/>
  <c r="N233" i="1"/>
  <c r="G55" i="6"/>
  <c r="H55" i="6" s="1"/>
  <c r="H53" i="6"/>
  <c r="Y223" i="1"/>
  <c r="K267" i="1" l="1"/>
  <c r="K279" i="1" s="1"/>
  <c r="I68" i="6"/>
  <c r="J68" i="6" s="1"/>
  <c r="J66" i="6"/>
  <c r="K66" i="6"/>
  <c r="K55" i="6"/>
  <c r="H68" i="6"/>
  <c r="G235" i="1"/>
  <c r="H235" i="1"/>
  <c r="I235" i="1"/>
  <c r="J230" i="1"/>
  <c r="Q10" i="4"/>
  <c r="P10" i="4"/>
  <c r="O10" i="4"/>
  <c r="N10" i="4"/>
  <c r="M10" i="4"/>
  <c r="L10" i="4"/>
  <c r="K68" i="6" l="1"/>
  <c r="K230" i="1"/>
  <c r="Y114" i="1"/>
  <c r="N297" i="1"/>
  <c r="N265" i="1"/>
  <c r="N258" i="1"/>
  <c r="N257" i="1"/>
  <c r="N264" i="1"/>
  <c r="N250" i="1"/>
  <c r="N253" i="1"/>
  <c r="N251" i="1"/>
  <c r="K114" i="1"/>
  <c r="N256" i="1" s="1"/>
  <c r="J114" i="1"/>
  <c r="N252" i="1" s="1"/>
  <c r="L230" i="1" l="1"/>
  <c r="M297" i="1"/>
  <c r="M230" i="1" l="1"/>
  <c r="J233" i="1"/>
  <c r="J232" i="1" l="1"/>
  <c r="N230" i="1"/>
  <c r="K10" i="4"/>
  <c r="J10" i="4"/>
  <c r="I10" i="4"/>
  <c r="H10" i="4"/>
  <c r="G10" i="4"/>
  <c r="F10" i="4"/>
  <c r="K232" i="1" l="1"/>
  <c r="J235" i="1"/>
  <c r="O230" i="1"/>
  <c r="J265" i="1"/>
  <c r="J260" i="1"/>
  <c r="J264" i="1"/>
  <c r="J250" i="1"/>
  <c r="J253" i="1"/>
  <c r="J251" i="1"/>
  <c r="J257" i="1" l="1"/>
  <c r="J267" i="1" s="1"/>
  <c r="J279" i="1" s="1"/>
  <c r="I258" i="1"/>
  <c r="I267" i="1" s="1"/>
  <c r="I279" i="1" s="1"/>
  <c r="L232" i="1"/>
  <c r="K235" i="1"/>
  <c r="P230" i="1"/>
  <c r="M232" i="1" l="1"/>
  <c r="L235" i="1"/>
  <c r="Q230" i="1"/>
  <c r="S297" i="1"/>
  <c r="S265" i="1"/>
  <c r="S260" i="1"/>
  <c r="S199" i="1"/>
  <c r="S258" i="1" s="1"/>
  <c r="R199" i="1"/>
  <c r="G278" i="1"/>
  <c r="S264" i="1"/>
  <c r="O199" i="1"/>
  <c r="S250" i="1" s="1"/>
  <c r="S253" i="1"/>
  <c r="M199" i="1"/>
  <c r="S251" i="1" s="1"/>
  <c r="K199" i="1"/>
  <c r="S256" i="1" s="1"/>
  <c r="J199" i="1"/>
  <c r="S252" i="1" s="1"/>
  <c r="I199" i="1"/>
  <c r="S257" i="1" l="1"/>
  <c r="N232" i="1"/>
  <c r="M235" i="1"/>
  <c r="Y199" i="1"/>
  <c r="R297" i="1"/>
  <c r="H297" i="1" s="1"/>
  <c r="W184" i="1"/>
  <c r="R265" i="1" s="1"/>
  <c r="R258" i="1"/>
  <c r="R184" i="1"/>
  <c r="P184" i="1"/>
  <c r="R264" i="1" s="1"/>
  <c r="O184" i="1"/>
  <c r="R250" i="1" s="1"/>
  <c r="R253" i="1"/>
  <c r="M184" i="1"/>
  <c r="R251" i="1" s="1"/>
  <c r="K184" i="1"/>
  <c r="J184" i="1"/>
  <c r="I184" i="1"/>
  <c r="O233" i="1"/>
  <c r="R233" i="1" s="1"/>
  <c r="S267" i="1" l="1"/>
  <c r="S279" i="1" s="1"/>
  <c r="R257" i="1"/>
  <c r="O267" i="1"/>
  <c r="O279" i="1" s="1"/>
  <c r="N267" i="1"/>
  <c r="N279" i="1" s="1"/>
  <c r="R252" i="1"/>
  <c r="P267" i="1"/>
  <c r="P279" i="1" s="1"/>
  <c r="R256" i="1"/>
  <c r="Q267" i="1"/>
  <c r="Q279" i="1" s="1"/>
  <c r="O232" i="1"/>
  <c r="N235" i="1"/>
  <c r="M265" i="1"/>
  <c r="G265" i="1" s="1"/>
  <c r="H265" i="1" s="1"/>
  <c r="G260" i="1"/>
  <c r="H260" i="1" s="1"/>
  <c r="M258" i="1"/>
  <c r="G258" i="1" s="1"/>
  <c r="H258" i="1" s="1"/>
  <c r="M257" i="1"/>
  <c r="M264" i="1"/>
  <c r="G264" i="1" s="1"/>
  <c r="H264" i="1" s="1"/>
  <c r="M250" i="1"/>
  <c r="M253" i="1"/>
  <c r="G253" i="1" s="1"/>
  <c r="H253" i="1" s="1"/>
  <c r="M251" i="1"/>
  <c r="G251" i="1" s="1"/>
  <c r="H251" i="1" s="1"/>
  <c r="M256" i="1"/>
  <c r="M252" i="1"/>
  <c r="G250" i="1" l="1"/>
  <c r="H250" i="1" s="1"/>
  <c r="M267" i="1"/>
  <c r="M279" i="1" s="1"/>
  <c r="G257" i="1"/>
  <c r="H257" i="1" s="1"/>
  <c r="G252" i="1"/>
  <c r="H252" i="1" s="1"/>
  <c r="G249" i="1"/>
  <c r="H249" i="1" s="1"/>
  <c r="G256" i="1"/>
  <c r="H256" i="1" s="1"/>
  <c r="R267" i="1"/>
  <c r="R279" i="1" s="1"/>
  <c r="P232" i="1"/>
  <c r="O235" i="1"/>
  <c r="G224" i="1"/>
  <c r="G248" i="1" l="1"/>
  <c r="H248" i="1" s="1"/>
  <c r="Q232" i="1"/>
  <c r="Q235" i="1" s="1"/>
  <c r="P235" i="1"/>
  <c r="Y154" i="1" l="1"/>
  <c r="Y74" i="1" l="1"/>
  <c r="G267" i="1" l="1"/>
  <c r="I268" i="1"/>
  <c r="J268" i="1" s="1"/>
  <c r="K268" i="1" s="1"/>
  <c r="L268" i="1" s="1"/>
  <c r="M268" i="1" s="1"/>
  <c r="N268" i="1" s="1"/>
  <c r="O268" i="1" s="1"/>
  <c r="P268" i="1" s="1"/>
  <c r="Q268" i="1" s="1"/>
  <c r="R268" i="1" s="1"/>
  <c r="S268" i="1" s="1"/>
  <c r="T268" i="1" s="1"/>
  <c r="H267" i="1" l="1"/>
  <c r="G279" i="1"/>
  <c r="H279" i="1" s="1"/>
  <c r="H330" i="1"/>
  <c r="G3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Alison</author>
  </authors>
  <commentList>
    <comment ref="U2" authorId="0" shapeId="0" xr:uid="{3C8DD7DB-FF3E-408A-A298-0C4AC96E5C8A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Grit and clocks defib</t>
        </r>
      </text>
    </comment>
    <comment ref="L3" authorId="0" shapeId="0" xr:uid="{397FC075-1BB1-45B5-99F6-26068E84491B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phone internet postage </t>
        </r>
      </text>
    </comment>
    <comment ref="M3" authorId="0" shapeId="0" xr:uid="{77F648A3-5956-41A0-847A-13634DC41420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NCALC ICO SLCC</t>
        </r>
      </text>
    </comment>
    <comment ref="N3" authorId="0" shapeId="0" xr:uid="{4A9EF026-7AF1-4CD4-9818-65B0A17A44CB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Inc travel</t>
        </r>
      </text>
    </comment>
    <comment ref="S3" authorId="0" shapeId="0" xr:uid="{A289A067-9AD4-4D0A-97EB-E8A1F9A344BD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Inspections etc</t>
        </r>
      </text>
    </comment>
  </commentList>
</comments>
</file>

<file path=xl/sharedStrings.xml><?xml version="1.0" encoding="utf-8"?>
<sst xmlns="http://schemas.openxmlformats.org/spreadsheetml/2006/main" count="1733" uniqueCount="755">
  <si>
    <t>Receipts</t>
  </si>
  <si>
    <t>Payments</t>
  </si>
  <si>
    <t>Date</t>
  </si>
  <si>
    <t>Description</t>
  </si>
  <si>
    <t>Total</t>
  </si>
  <si>
    <t>Cq.No.</t>
  </si>
  <si>
    <t>Wages</t>
  </si>
  <si>
    <t>Ins.</t>
  </si>
  <si>
    <t>Lighting</t>
  </si>
  <si>
    <t>VAT</t>
  </si>
  <si>
    <t>&amp; Sec.137</t>
  </si>
  <si>
    <t>Insurance</t>
  </si>
  <si>
    <t>BUDGET</t>
  </si>
  <si>
    <t>MAY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</si>
  <si>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</si>
  <si>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</si>
  <si>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</si>
  <si>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</si>
  <si>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</si>
  <si>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</si>
  <si>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</si>
  <si>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</si>
  <si>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</si>
  <si>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</si>
  <si>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</si>
  <si>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Training</t>
  </si>
  <si>
    <t>Other payments (not in budget)</t>
  </si>
  <si>
    <t>Hire</t>
  </si>
  <si>
    <t>Stationery</t>
  </si>
  <si>
    <t>/Admin.</t>
  </si>
  <si>
    <t>of assets</t>
  </si>
  <si>
    <t>Website &amp; email</t>
  </si>
  <si>
    <t>Open Spaces</t>
  </si>
  <si>
    <t>Subs</t>
  </si>
  <si>
    <t>Audit</t>
  </si>
  <si>
    <t>Misc</t>
  </si>
  <si>
    <t>&amp; email</t>
  </si>
  <si>
    <t>Opening Balance</t>
  </si>
  <si>
    <t xml:space="preserve">Easton on the Hill Parish Council </t>
  </si>
  <si>
    <t>Precept</t>
  </si>
  <si>
    <t>Total expenditure July</t>
  </si>
  <si>
    <t>Total expenditure August</t>
  </si>
  <si>
    <t>Total expenditure September</t>
  </si>
  <si>
    <t>Total October</t>
  </si>
  <si>
    <t>Total November</t>
  </si>
  <si>
    <t>Total December</t>
  </si>
  <si>
    <t>Cumulative</t>
  </si>
  <si>
    <t>Total January</t>
  </si>
  <si>
    <t>Total Feb</t>
  </si>
  <si>
    <t>Total March</t>
  </si>
  <si>
    <t>RECEIPTS</t>
  </si>
  <si>
    <t>Staff costs inc hmrc</t>
  </si>
  <si>
    <t>Election</t>
  </si>
  <si>
    <t>Bank statement</t>
  </si>
  <si>
    <t xml:space="preserve">Total May </t>
  </si>
  <si>
    <t>less payments</t>
  </si>
  <si>
    <t>Bank reconciliation</t>
  </si>
  <si>
    <t>B/F balance</t>
  </si>
  <si>
    <t>£</t>
  </si>
  <si>
    <t>plus receipts</t>
  </si>
  <si>
    <t>Balance</t>
  </si>
  <si>
    <t>Adjustments</t>
  </si>
  <si>
    <t>May</t>
  </si>
  <si>
    <t>June</t>
  </si>
  <si>
    <t>July</t>
  </si>
  <si>
    <t>to date</t>
  </si>
  <si>
    <t>Unity Bank current</t>
  </si>
  <si>
    <t>payments not cleared</t>
  </si>
  <si>
    <t>Agrees with balance above</t>
  </si>
  <si>
    <t>August</t>
  </si>
  <si>
    <t>mileage</t>
  </si>
  <si>
    <t>September</t>
  </si>
  <si>
    <t>month</t>
  </si>
  <si>
    <t>October</t>
  </si>
  <si>
    <t>November</t>
  </si>
  <si>
    <t>wages</t>
  </si>
  <si>
    <t>paye</t>
  </si>
  <si>
    <t>insurance</t>
  </si>
  <si>
    <t>Room hire</t>
  </si>
  <si>
    <t>subs</t>
  </si>
  <si>
    <t>training</t>
  </si>
  <si>
    <t>audit</t>
  </si>
  <si>
    <t>st lighting</t>
  </si>
  <si>
    <t>Website /email</t>
  </si>
  <si>
    <t>vat</t>
  </si>
  <si>
    <t>December</t>
  </si>
  <si>
    <t>Cumulative payments</t>
  </si>
  <si>
    <t>Spent</t>
  </si>
  <si>
    <t>Receipts April</t>
  </si>
  <si>
    <t>PAYE/NI</t>
  </si>
  <si>
    <t>MAY 17%</t>
  </si>
  <si>
    <t>JUN 25%</t>
  </si>
  <si>
    <t>JUL 33%</t>
  </si>
  <si>
    <t>AUG 42%</t>
  </si>
  <si>
    <t>SEPT 50%</t>
  </si>
  <si>
    <t>General</t>
  </si>
  <si>
    <t>Sep total</t>
  </si>
  <si>
    <t>OCT 58%</t>
  </si>
  <si>
    <t>Total Oct</t>
  </si>
  <si>
    <t>Total payments</t>
  </si>
  <si>
    <t>spend</t>
  </si>
  <si>
    <t>NOV 67%</t>
  </si>
  <si>
    <t>Last year's</t>
  </si>
  <si>
    <t>This year's</t>
  </si>
  <si>
    <t>Year to date</t>
  </si>
  <si>
    <t>Full year</t>
  </si>
  <si>
    <t>Over/under</t>
  </si>
  <si>
    <t>Proposed</t>
  </si>
  <si>
    <t>Notes</t>
  </si>
  <si>
    <t>Forecast</t>
  </si>
  <si>
    <t>Staff Costs</t>
  </si>
  <si>
    <t xml:space="preserve">Clerk's salary incl HMRC </t>
  </si>
  <si>
    <t>?</t>
  </si>
  <si>
    <t>Clerk's expenses home office</t>
  </si>
  <si>
    <t>Clerk's mileage</t>
  </si>
  <si>
    <t>Clerk training and conference</t>
  </si>
  <si>
    <t>Gen Administration</t>
  </si>
  <si>
    <t>Audit Fee: Internal</t>
  </si>
  <si>
    <t>Audit Fee: External</t>
  </si>
  <si>
    <t>total subs budget 679</t>
  </si>
  <si>
    <t>Annual Membership fees - SLCC</t>
  </si>
  <si>
    <t xml:space="preserve">                       -  Northants CALC</t>
  </si>
  <si>
    <t>ICO Annual Membership</t>
  </si>
  <si>
    <t xml:space="preserve">Insurance </t>
  </si>
  <si>
    <t>Councillors travel allowance</t>
  </si>
  <si>
    <t>Stationery/photocopying/Postage/bank</t>
  </si>
  <si>
    <t>Councillors training sessions</t>
  </si>
  <si>
    <t>Rental for Meetings at Village Hall</t>
  </si>
  <si>
    <t>Website/hosting/emails/support</t>
  </si>
  <si>
    <t>£355 vision ict hosting ly</t>
  </si>
  <si>
    <t>Parks &amp; Open Spaces PF/The Close</t>
  </si>
  <si>
    <t>Annual play equipment inspection</t>
  </si>
  <si>
    <t>post install plus other</t>
  </si>
  <si>
    <t>Grass cutting</t>
  </si>
  <si>
    <t>Improvements/general maintenance PF</t>
  </si>
  <si>
    <t>Other open spaces grass cutting</t>
  </si>
  <si>
    <t>Trees and greens</t>
  </si>
  <si>
    <t>Public Lighting</t>
  </si>
  <si>
    <t>Supply charge</t>
  </si>
  <si>
    <t>Maintenance charge</t>
  </si>
  <si>
    <t>Repairs</t>
  </si>
  <si>
    <t>increased energy prices</t>
  </si>
  <si>
    <t>Section 137 Payments</t>
  </si>
  <si>
    <t>Royal British Legion wreath</t>
  </si>
  <si>
    <t>Projects/reserves</t>
  </si>
  <si>
    <t>General reserves build up</t>
  </si>
  <si>
    <t>Playing field project budget and spend</t>
  </si>
  <si>
    <t xml:space="preserve">Precept </t>
  </si>
  <si>
    <t>Allotments</t>
  </si>
  <si>
    <t>Bank savings interest</t>
  </si>
  <si>
    <t>Donation VH</t>
  </si>
  <si>
    <t>Total excl PF</t>
  </si>
  <si>
    <t>Donations/grants PF/ hire income</t>
  </si>
  <si>
    <t>Total receipts</t>
  </si>
  <si>
    <t xml:space="preserve"> Less Payments </t>
  </si>
  <si>
    <t>To/(From) General Reserves</t>
  </si>
  <si>
    <t>20/21</t>
  </si>
  <si>
    <t>21/22</t>
  </si>
  <si>
    <t>22/23</t>
  </si>
  <si>
    <t>Reserves levels</t>
  </si>
  <si>
    <t>(inclu 10k grant)</t>
  </si>
  <si>
    <t>19/20</t>
  </si>
  <si>
    <t>18/19</t>
  </si>
  <si>
    <t>17/18</t>
  </si>
  <si>
    <t>Additional notes</t>
  </si>
  <si>
    <t>Precept egs</t>
  </si>
  <si>
    <t>PC tax</t>
  </si>
  <si>
    <t>per annum</t>
  </si>
  <si>
    <t>Examples</t>
  </si>
  <si>
    <t>£2.167 per 1k</t>
  </si>
  <si>
    <t>Using Tax base band D 20/21</t>
  </si>
  <si>
    <t>Tax base 461.3</t>
  </si>
  <si>
    <t>Previous precepts</t>
  </si>
  <si>
    <t>2016/17</t>
  </si>
  <si>
    <t xml:space="preserve"> plus 2 %</t>
  </si>
  <si>
    <t>minus 1.5%</t>
  </si>
  <si>
    <t>plus 5.7%</t>
  </si>
  <si>
    <t>plus 31.3%</t>
  </si>
  <si>
    <t>plus 4%</t>
  </si>
  <si>
    <t>£1313 extra</t>
  </si>
  <si>
    <t>Total costs/budget needed, basic, projects, PF</t>
  </si>
  <si>
    <t>Total basic running costs budget/spend</t>
  </si>
  <si>
    <t>Village Clock annual service remove</t>
  </si>
  <si>
    <t>Village Hall clock</t>
  </si>
  <si>
    <t>Other maintenance rest village incl grit, defib</t>
  </si>
  <si>
    <t>Moved to S137</t>
  </si>
  <si>
    <t>A</t>
  </si>
  <si>
    <t>B</t>
  </si>
  <si>
    <t>A+B</t>
  </si>
  <si>
    <t>Total projects inlc PF</t>
  </si>
  <si>
    <t>Total projects/reserves/extras excl PF</t>
  </si>
  <si>
    <t>Audit, int and ext</t>
  </si>
  <si>
    <t>Cllr travel</t>
  </si>
  <si>
    <t>Trees survey/works</t>
  </si>
  <si>
    <t>Cllr/Clerk training</t>
  </si>
  <si>
    <t>Parks &amp; Open Spaces grass, PF</t>
  </si>
  <si>
    <t>Parks &amp; Open Spaces grass village</t>
  </si>
  <si>
    <t>Maintenance PF</t>
  </si>
  <si>
    <t>inspections</t>
  </si>
  <si>
    <t>Lighting, total</t>
  </si>
  <si>
    <t>Ketton Drift</t>
  </si>
  <si>
    <t>Budget</t>
  </si>
  <si>
    <t>Grand total expenditure</t>
  </si>
  <si>
    <t>DEC 75%</t>
  </si>
  <si>
    <t>JAN 83%</t>
  </si>
  <si>
    <t>FEB 92%</t>
  </si>
  <si>
    <t>Bank interest</t>
  </si>
  <si>
    <t>Donations to PF</t>
  </si>
  <si>
    <t>BUDGET FOR 23/24</t>
  </si>
  <si>
    <t>actual 21/22</t>
  </si>
  <si>
    <t>budget 22/23</t>
  </si>
  <si>
    <t>to end Oct 22</t>
  </si>
  <si>
    <t>2023-2024</t>
  </si>
  <si>
    <t>April</t>
  </si>
  <si>
    <t>Dec</t>
  </si>
  <si>
    <t>Jan</t>
  </si>
  <si>
    <t>Feb</t>
  </si>
  <si>
    <t>Mar</t>
  </si>
  <si>
    <t>Nov</t>
  </si>
  <si>
    <t>Total Nov</t>
  </si>
  <si>
    <t>Total Jan</t>
  </si>
  <si>
    <t>Total year</t>
  </si>
  <si>
    <t>Maint. PF</t>
  </si>
  <si>
    <t>Maint. Other</t>
  </si>
  <si>
    <t>Donations/S137</t>
  </si>
  <si>
    <t>Basic payments (excluding VAT)</t>
  </si>
  <si>
    <t>% spent</t>
  </si>
  <si>
    <t>ACTUAL</t>
  </si>
  <si>
    <t>EXPENDITURE AGAINST BUDGET</t>
  </si>
  <si>
    <t>Reserves/projects SPEND</t>
  </si>
  <si>
    <t>Memberships subs</t>
  </si>
  <si>
    <t>JUNE</t>
  </si>
  <si>
    <t>JULY</t>
  </si>
  <si>
    <t xml:space="preserve">FEB </t>
  </si>
  <si>
    <t>APR 8%</t>
  </si>
  <si>
    <t>Grand total income</t>
  </si>
  <si>
    <t>Total June</t>
  </si>
  <si>
    <t>Other expenditure, from grants</t>
  </si>
  <si>
    <t>project</t>
  </si>
  <si>
    <t>Other - planning war mem</t>
  </si>
  <si>
    <t>back pay pay award</t>
  </si>
  <si>
    <t>pay rise</t>
  </si>
  <si>
    <t>hire income</t>
  </si>
  <si>
    <t>Footpaths</t>
  </si>
  <si>
    <t>Local Gov't Re-organisation/clock fund</t>
  </si>
  <si>
    <t>C/F figures</t>
  </si>
  <si>
    <t>plus 3%</t>
  </si>
  <si>
    <t>grants</t>
  </si>
  <si>
    <t>Clerk's Overtime/back pay</t>
  </si>
  <si>
    <t>grant, donations</t>
  </si>
  <si>
    <t>6%?</t>
  </si>
  <si>
    <t>£18 per 2 hour meeting, £10 1 hour. No increase proposed as yet</t>
  </si>
  <si>
    <t>£500 maintenance, £1800 caretaker</t>
  </si>
  <si>
    <t>The Drift, MVAS, Spring Close?</t>
  </si>
  <si>
    <t>survey, works</t>
  </si>
  <si>
    <t>£235 pq - no increase planned</t>
  </si>
  <si>
    <t>repairs from projects/reserves TY</t>
  </si>
  <si>
    <t>Air Ambulance Service/other</t>
  </si>
  <si>
    <t>clock repair fund</t>
  </si>
  <si>
    <t>footpath project</t>
  </si>
  <si>
    <t>election</t>
  </si>
  <si>
    <t>Spring Close SW</t>
  </si>
  <si>
    <t>Tax base 463</t>
  </si>
  <si>
    <t xml:space="preserve">% increase </t>
  </si>
  <si>
    <t>on LY budget</t>
  </si>
  <si>
    <t>% increase</t>
  </si>
  <si>
    <t>on FY f/cast</t>
  </si>
  <si>
    <t>£120 pm approx now x 3.6 SSE 51.51</t>
  </si>
  <si>
    <t>Website/other projects</t>
  </si>
  <si>
    <t>divide by tax base 463 = £81.96</t>
  </si>
  <si>
    <t>8% increase</t>
  </si>
  <si>
    <t xml:space="preserve">Earmarked </t>
  </si>
  <si>
    <t>incl 6k vat claim back</t>
  </si>
  <si>
    <t>lights</t>
  </si>
  <si>
    <t>plus receipts to date</t>
  </si>
  <si>
    <t>receipts for month</t>
  </si>
  <si>
    <t>less payments to date</t>
  </si>
  <si>
    <t>payments for month</t>
  </si>
  <si>
    <t>Adjustments for non cleared etc</t>
  </si>
  <si>
    <t>Agreed with above</t>
  </si>
  <si>
    <t>Receipts ex vat reclaims</t>
  </si>
  <si>
    <t>Receipts May</t>
  </si>
  <si>
    <t>Receipts June</t>
  </si>
  <si>
    <t>Receipts July</t>
  </si>
  <si>
    <t>Receipts Aug</t>
  </si>
  <si>
    <t>VAT reclaim</t>
  </si>
  <si>
    <t>Total April</t>
  </si>
  <si>
    <t>General reserves contribution</t>
  </si>
  <si>
    <t>Election build up</t>
  </si>
  <si>
    <t>BP</t>
  </si>
  <si>
    <t>Staff other costs HO, miles, admin</t>
  </si>
  <si>
    <t>Bank statements current account</t>
  </si>
  <si>
    <t>Instant access</t>
  </si>
  <si>
    <t>power project</t>
  </si>
  <si>
    <t>DD</t>
  </si>
  <si>
    <t>Total bank</t>
  </si>
  <si>
    <t>Grants/Polish</t>
  </si>
  <si>
    <t>Plus income</t>
  </si>
  <si>
    <t>Total income</t>
  </si>
  <si>
    <t>Total spent</t>
  </si>
  <si>
    <t>Balance C/F plus income less expenditure</t>
  </si>
  <si>
    <t>equals running cash total</t>
  </si>
  <si>
    <t>Woodland grant</t>
  </si>
  <si>
    <t>Total awarded</t>
  </si>
  <si>
    <t>Spent 23/24</t>
  </si>
  <si>
    <t>To be spent on</t>
  </si>
  <si>
    <t>Remainder</t>
  </si>
  <si>
    <t>Stone for path extension £60</t>
  </si>
  <si>
    <t>2 bug hotels, bird and bat boxes, bird feeding stations £610</t>
  </si>
  <si>
    <t>Shrubs/wildflowers/bulbs/seeds £300</t>
  </si>
  <si>
    <t>Wood and fittings for new benches £100</t>
  </si>
  <si>
    <t>Outdoor classroom/gazebo kit £1200</t>
  </si>
  <si>
    <t>Info boards £280</t>
  </si>
  <si>
    <t>*</t>
  </si>
  <si>
    <t>Notes:</t>
  </si>
  <si>
    <t>to be spent after 31/3/23</t>
  </si>
  <si>
    <t>Total July</t>
  </si>
  <si>
    <t>Total Aug</t>
  </si>
  <si>
    <t>Spent to date</t>
  </si>
  <si>
    <t>Difference</t>
  </si>
  <si>
    <t>Net balance</t>
  </si>
  <si>
    <t>Net budget position so far</t>
  </si>
  <si>
    <t>Admin, bank - in above</t>
  </si>
  <si>
    <t>CC contributions/grant credit</t>
  </si>
  <si>
    <t>Hire income/WPFC</t>
  </si>
  <si>
    <t>includes earmarked reserves of:</t>
  </si>
  <si>
    <t>WPFC</t>
  </si>
  <si>
    <t>project money and asset maintenance</t>
  </si>
  <si>
    <t>Total Dec</t>
  </si>
  <si>
    <t>garage roof to come out, car park, refurb pav?</t>
  </si>
  <si>
    <t>Note</t>
  </si>
  <si>
    <t>Asset Maintenance, grit, defib, Drift</t>
  </si>
  <si>
    <t>grant</t>
  </si>
  <si>
    <t>PO collection</t>
  </si>
  <si>
    <t>GMC</t>
  </si>
  <si>
    <t>WPFC credit</t>
  </si>
  <si>
    <t>General reserves</t>
  </si>
  <si>
    <t>S137 payments, incl clock</t>
  </si>
  <si>
    <t>Footpaths C/F £500 now in reserves</t>
  </si>
  <si>
    <t>Back pay, clerk</t>
  </si>
  <si>
    <t>PLAYING FIELD</t>
  </si>
  <si>
    <t>PLAYING FIELD ONLY</t>
  </si>
  <si>
    <t>Mainten</t>
  </si>
  <si>
    <t>Elec</t>
  </si>
  <si>
    <t>pavilion</t>
  </si>
  <si>
    <t>Water</t>
  </si>
  <si>
    <t xml:space="preserve">Waste </t>
  </si>
  <si>
    <t>Colln contract</t>
  </si>
  <si>
    <t>Waste</t>
  </si>
  <si>
    <t>NNC</t>
  </si>
  <si>
    <t>Misc maint</t>
  </si>
  <si>
    <t>Project</t>
  </si>
  <si>
    <t>non grant</t>
  </si>
  <si>
    <t>Rospa</t>
  </si>
  <si>
    <t>Inspection</t>
  </si>
  <si>
    <t>Receipts &amp; Payments 2025 2026</t>
  </si>
  <si>
    <t>cash balance March 2025</t>
  </si>
  <si>
    <t>Earmarked reserves</t>
  </si>
  <si>
    <t>Simply fire extinguishers</t>
  </si>
  <si>
    <t>HMRC employer/ee tax and NI</t>
  </si>
  <si>
    <t>Allotment rent White cash</t>
  </si>
  <si>
    <t>Allotmenr rent Johnson BP</t>
  </si>
  <si>
    <t>Allotment rent Bradberry chq</t>
  </si>
  <si>
    <t>Wittering Harriers hire chge</t>
  </si>
  <si>
    <t>NNC precept</t>
  </si>
  <si>
    <t>Roadware bin lid</t>
  </si>
  <si>
    <t>K Cox Contractor tree stakes/checks</t>
  </si>
  <si>
    <t>Clerk mileage/expenses</t>
  </si>
  <si>
    <t>Yu energy streetlights</t>
  </si>
  <si>
    <t>Yu energy Briers lights</t>
  </si>
  <si>
    <t>Yu energy pavilion electricity</t>
  </si>
  <si>
    <t>NNC bin emptying contract</t>
  </si>
  <si>
    <t>NCALC audit and subs</t>
  </si>
  <si>
    <t>Village hall room hire</t>
  </si>
  <si>
    <t>Clerk salary</t>
  </si>
  <si>
    <t>Clerk ink/MS package/bank charges</t>
  </si>
  <si>
    <t>Total May</t>
  </si>
  <si>
    <t>Other projects unspecified</t>
  </si>
  <si>
    <t>MVAS</t>
  </si>
  <si>
    <t>Info board at PF?</t>
  </si>
  <si>
    <t>Footpaths C/F project</t>
  </si>
  <si>
    <t>Land registration, sol fees</t>
  </si>
  <si>
    <t xml:space="preserve">Election </t>
  </si>
  <si>
    <t>Plus in budget 4k reserves</t>
  </si>
  <si>
    <t>RESERVES position</t>
  </si>
  <si>
    <t>Bulk paid in April</t>
  </si>
  <si>
    <t>IA Paid in April</t>
  </si>
  <si>
    <t>at 8% thru the year</t>
  </si>
  <si>
    <t>Precept all paid in one payment</t>
  </si>
  <si>
    <t>Rest paid at end of year</t>
  </si>
  <si>
    <t>Allotment rent M Bates</t>
  </si>
  <si>
    <t>NNC grant MEF</t>
  </si>
  <si>
    <t>EDF bill last - Briers</t>
  </si>
  <si>
    <t>Wave water bill</t>
  </si>
  <si>
    <t>Clear Councils insurance</t>
  </si>
  <si>
    <t>D Musson fencing (grant)</t>
  </si>
  <si>
    <t>The Handiman grass cutting contract</t>
  </si>
  <si>
    <t>K Cox Grounds maintenance contractor</t>
  </si>
  <si>
    <t>Village hall hire of hall</t>
  </si>
  <si>
    <t>Yu energy street lighting</t>
  </si>
  <si>
    <t>SLCC share of subs</t>
  </si>
  <si>
    <t>Yu energy the Briers street lighting</t>
  </si>
  <si>
    <t>Reimburse Jeff Davies, TAG</t>
  </si>
  <si>
    <t>Clerk ink, HO, MS, bank</t>
  </si>
  <si>
    <t>Clerk salary end May</t>
  </si>
  <si>
    <t>Fresh air fitness deposit (grant)</t>
  </si>
  <si>
    <t>ACC hire charges</t>
  </si>
  <si>
    <t>April and May</t>
  </si>
  <si>
    <t>Fencing and gym equipment</t>
  </si>
  <si>
    <t>Hire income/WPFC/ACC</t>
  </si>
  <si>
    <t>Earmarked reserves total</t>
  </si>
  <si>
    <t>from reserves</t>
  </si>
  <si>
    <t>HMRC employee/er</t>
  </si>
  <si>
    <t>Eon maintenance contract</t>
  </si>
  <si>
    <t>Handiman grass cutting contract</t>
  </si>
  <si>
    <t>Tim Nicol for Cllr Bates memorial sign</t>
  </si>
  <si>
    <t>Viking RAJA stationery</t>
  </si>
  <si>
    <t>Yu energy pavilion electricty</t>
  </si>
  <si>
    <t>Bank charges</t>
  </si>
  <si>
    <t>Fresh Air Fitness final payment</t>
  </si>
  <si>
    <t>Gym &amp; fencing</t>
  </si>
  <si>
    <t>From Bainton PC for stationery</t>
  </si>
  <si>
    <t>ACC club hire</t>
  </si>
  <si>
    <t>FAF</t>
  </si>
  <si>
    <t>Donations to PF/from other PC</t>
  </si>
  <si>
    <t>Grant payments</t>
  </si>
  <si>
    <t>cash balance Mar 2025</t>
  </si>
  <si>
    <t>Info board at PF</t>
  </si>
  <si>
    <t>total</t>
  </si>
  <si>
    <t>NOTES</t>
  </si>
  <si>
    <t>Project expenditure (£9800 budget) unspent.</t>
  </si>
  <si>
    <t>Basic budget 27% spent at 25% through the year.  No concerns, invoices early part of year for subs, audit and insurance.</t>
  </si>
  <si>
    <t>Receipts as expected/budget</t>
  </si>
  <si>
    <t>Reserves on target if budget stuck to</t>
  </si>
  <si>
    <t>25/26</t>
  </si>
  <si>
    <t>Total budget = £4158</t>
  </si>
  <si>
    <t>PF £2541</t>
  </si>
  <si>
    <t>Rest £1617</t>
  </si>
  <si>
    <t xml:space="preserve">Contractor quote £3575 </t>
  </si>
  <si>
    <t>plus £310 PLI insurance (using PC equipment) = £3885</t>
  </si>
  <si>
    <t>Based on 4 cuts pm PF (except April, Sep, Oct) and 2 cuts pm for rest.</t>
  </si>
  <si>
    <t>Date of invoice</t>
  </si>
  <si>
    <t>Amount of invoice</t>
  </si>
  <si>
    <t>Plus other costs</t>
  </si>
  <si>
    <t>Dates of cuts</t>
  </si>
  <si>
    <t>Paid meeting</t>
  </si>
  <si>
    <t>Cum total</t>
  </si>
  <si>
    <t>PLI</t>
  </si>
  <si>
    <t>2 x PF</t>
  </si>
  <si>
    <t>2 x others</t>
  </si>
  <si>
    <t>3 x PF</t>
  </si>
  <si>
    <t>1 &amp; 2 others</t>
  </si>
  <si>
    <t>GROUNDS MAINTENANCE CONTRACTOR</t>
  </si>
  <si>
    <t>Total budget = £2950</t>
  </si>
  <si>
    <t>GMC materials £250 (approx. £20 pm) to do the repairs etc requested</t>
  </si>
  <si>
    <t>Labour £2700 (equates to £225 pm 15pm at £15ph x 12m)</t>
  </si>
  <si>
    <t>Labour</t>
  </si>
  <si>
    <t>Materials</t>
  </si>
  <si>
    <t>Cum total labour</t>
  </si>
  <si>
    <t>Cum total material</t>
  </si>
  <si>
    <t>11 hrs</t>
  </si>
  <si>
    <t>£203.42 scarifier, seed, fuel</t>
  </si>
  <si>
    <t>£150 scarifier costs</t>
  </si>
  <si>
    <t>9.5 hrs</t>
  </si>
  <si>
    <t>356.28 £206.28 exc scarifier</t>
  </si>
  <si>
    <t>Keys, fertiliser, cable ties.</t>
  </si>
  <si>
    <t>Keys to be paid for by club £6.50</t>
  </si>
  <si>
    <t>x</t>
  </si>
  <si>
    <t>Yu energy pavilion</t>
  </si>
  <si>
    <t>NCALC training leadership/whole cou</t>
  </si>
  <si>
    <t>HMRC</t>
  </si>
  <si>
    <t>Vision ICT cllr email</t>
  </si>
  <si>
    <t>Dataprotection subs ICO</t>
  </si>
  <si>
    <t>The Handiman Grounds maintenance</t>
  </si>
  <si>
    <t>Grasscutting mower parts</t>
  </si>
  <si>
    <t>Rospa safety inspection</t>
  </si>
  <si>
    <t xml:space="preserve">Ncalc training planning </t>
  </si>
  <si>
    <t>Bank charges Unity</t>
  </si>
  <si>
    <t>last year's</t>
  </si>
  <si>
    <t>Lloyds card imobile plan</t>
  </si>
  <si>
    <t>TVL licence for pavilion</t>
  </si>
  <si>
    <t>ACC  hire charge</t>
  </si>
  <si>
    <t>Zoro hardware for fixtures</t>
  </si>
  <si>
    <t>CC</t>
  </si>
  <si>
    <t>Ispi trade for fixtures poster</t>
  </si>
  <si>
    <t>Signs for allotment</t>
  </si>
  <si>
    <t>Adidda Cricket Club for works</t>
  </si>
  <si>
    <t>HMRC employee tax/employer NI</t>
  </si>
  <si>
    <t>EOTH village hall</t>
  </si>
  <si>
    <t>The Handiman GMC</t>
  </si>
  <si>
    <t>Vision ICT extra email</t>
  </si>
  <si>
    <t>PKF Littlejohn auditor</t>
  </si>
  <si>
    <t>Eon new street light</t>
  </si>
  <si>
    <t>Clerk mileage/expenses/stationery</t>
  </si>
  <si>
    <t>Yu energyPavilion electricity</t>
  </si>
  <si>
    <t>Clerk salary Aug</t>
  </si>
  <si>
    <t>Clerk salary back pay national</t>
  </si>
  <si>
    <t>2 x PF, 2 x others</t>
  </si>
  <si>
    <t>Very dry weather</t>
  </si>
  <si>
    <t>New mower needed</t>
  </si>
  <si>
    <t>Total with additional costs</t>
  </si>
  <si>
    <t>Cum total, grass alone</t>
  </si>
  <si>
    <t>Adidda hire costs</t>
  </si>
  <si>
    <t>Basic expenditure against budget is 48% spent, at 42% through the year.</t>
  </si>
  <si>
    <t>Training budget will need to be vired from another line, due to many new councillors.</t>
  </si>
  <si>
    <t>Budget lines over budget are audit fees, Memebership subs, insurance policy (all paid early) and training is at budget already.</t>
  </si>
  <si>
    <t>Grass cutting and playing field maintenance are slightly high due to seasonal work.</t>
  </si>
  <si>
    <t>Project budget spend is zero at present.  Includes MVAS £1k, as yet unidentified project £3.5k, land registration £1k and reserves build up of £4k.</t>
  </si>
  <si>
    <t>Income is nearly at budget as all precept is received in one amount.</t>
  </si>
  <si>
    <t>Hire income is £1179 (£1392 excl amount from LY) short on budget, however football of £3250 to be received.</t>
  </si>
  <si>
    <t>No concerns re budget so far.  Projects to be considered still that is all….</t>
  </si>
  <si>
    <t>PLAYING FIELD AND PAVILION RUNNING COSTS</t>
  </si>
  <si>
    <t>APRIL</t>
  </si>
  <si>
    <t>ELEC</t>
  </si>
  <si>
    <t>WATER</t>
  </si>
  <si>
    <t>BINS</t>
  </si>
  <si>
    <t>FIRE/H&amp;S</t>
  </si>
  <si>
    <t>TV LIC</t>
  </si>
  <si>
    <t>CCTV</t>
  </si>
  <si>
    <t>UTILITY</t>
  </si>
  <si>
    <t>WASTE</t>
  </si>
  <si>
    <t>PUMP SERV</t>
  </si>
  <si>
    <t>FIRE TNG</t>
  </si>
  <si>
    <t>PEST CON</t>
  </si>
  <si>
    <t>ELEC TEST</t>
  </si>
  <si>
    <t>EV 5 YRS</t>
  </si>
  <si>
    <t>CCTV MOB</t>
  </si>
  <si>
    <t>ROSPA</t>
  </si>
  <si>
    <t>AUGUST</t>
  </si>
  <si>
    <t>MAINT</t>
  </si>
  <si>
    <t>ASSETS</t>
  </si>
  <si>
    <t>ACC</t>
  </si>
  <si>
    <t>H&amp;S/ASSET</t>
  </si>
  <si>
    <t>INCOME</t>
  </si>
  <si>
    <t>KSFC</t>
  </si>
  <si>
    <t>TOTAL</t>
  </si>
  <si>
    <t>APPROX</t>
  </si>
  <si>
    <t>ANNUAL COSTS</t>
  </si>
  <si>
    <t>PF MAINT</t>
  </si>
  <si>
    <t>end of August 2025</t>
  </si>
  <si>
    <t>pf =1, SC x 2, rest once</t>
  </si>
  <si>
    <t>Ketton SFC hire</t>
  </si>
  <si>
    <t>Ketton SFC keys</t>
  </si>
  <si>
    <t>Ecclesiastical insurance</t>
  </si>
  <si>
    <t>Lloyds card for dog bin etc</t>
  </si>
  <si>
    <t>Yu energy streetlighting</t>
  </si>
  <si>
    <t>Briers Yu energy</t>
  </si>
  <si>
    <t>Handiman GMC</t>
  </si>
  <si>
    <t>Vision ICT SSL certificate</t>
  </si>
  <si>
    <t>HMRC employee and employer tax NI</t>
  </si>
  <si>
    <t>ACC for works done</t>
  </si>
  <si>
    <t>Village Hall hire</t>
  </si>
  <si>
    <t>R Peace tree surveyor</t>
  </si>
  <si>
    <t>R Dhillon for defib elec</t>
  </si>
  <si>
    <t>Clerk ink, bank, m/soft, mileage, HO</t>
  </si>
  <si>
    <t>bank interest</t>
  </si>
  <si>
    <t>Kier for village name sign</t>
  </si>
  <si>
    <t>Yu energy?0</t>
  </si>
  <si>
    <t>Insurance claim</t>
  </si>
  <si>
    <t>leg kits</t>
  </si>
  <si>
    <t>all</t>
  </si>
  <si>
    <t>NOTES ON BUDGET SITUATION</t>
  </si>
  <si>
    <t>1. Budget is 57% spent half way through the year on basic expenditure/running costs.</t>
  </si>
  <si>
    <t>2. Project expenditure is not (yet) spent from a £9800 budget.  Election costs to come though.</t>
  </si>
  <si>
    <t>3. No concerns over budget headings.</t>
  </si>
  <si>
    <t>paid</t>
  </si>
  <si>
    <t>4. playing field total budget is £5430,( including £2950 GMC, £2076 spent so far)</t>
  </si>
  <si>
    <t xml:space="preserve">5. total PF running costs to date £4073. Income is £4500 </t>
  </si>
  <si>
    <t xml:space="preserve">6.  bank balance is £39k </t>
  </si>
  <si>
    <t>7. Expenditure to come is £21k, election 2k, earmarked reserves 6k. Leaves general reserves of 21k</t>
  </si>
  <si>
    <t>Project funds of 3.5k</t>
  </si>
  <si>
    <t>swings</t>
  </si>
  <si>
    <t>CTP</t>
  </si>
  <si>
    <t>HMRC employee/er tax and NI</t>
  </si>
  <si>
    <t>EOTH village hall room hire</t>
  </si>
  <si>
    <t>Reimburse clerk for Msoft, ink</t>
  </si>
  <si>
    <t>Clerk mileage and Home office</t>
  </si>
  <si>
    <t>Tracy Watkins cleaning services</t>
  </si>
  <si>
    <t>Handiman K Cox GMC</t>
  </si>
  <si>
    <t>Handiman K Cox grass cutting</t>
  </si>
  <si>
    <t>Handiman The Close swings</t>
  </si>
  <si>
    <t>cleaning</t>
  </si>
  <si>
    <t>gmc</t>
  </si>
  <si>
    <t>Clerk for laptop reimbursement</t>
  </si>
  <si>
    <t>Yu Energy</t>
  </si>
  <si>
    <t>Yu Energy Briers lights</t>
  </si>
  <si>
    <t>Yu eneregy street lights village</t>
  </si>
  <si>
    <t>D Trevarthen tree works</t>
  </si>
  <si>
    <t>bank charges</t>
  </si>
  <si>
    <t>clerk salary end october</t>
  </si>
  <si>
    <t>Lloyds Corp card, leg kit, bins</t>
  </si>
  <si>
    <t>Grass, PF</t>
  </si>
  <si>
    <t>TAG plus</t>
  </si>
  <si>
    <t>Grass, rest village</t>
  </si>
  <si>
    <t>sept</t>
  </si>
  <si>
    <t>aug</t>
  </si>
  <si>
    <t>check</t>
  </si>
  <si>
    <t>oct</t>
  </si>
  <si>
    <t>rollers paid</t>
  </si>
  <si>
    <t>Labour invoice</t>
  </si>
  <si>
    <t>Labour Contract</t>
  </si>
  <si>
    <t>extra swings/slide</t>
  </si>
  <si>
    <t>mar</t>
  </si>
  <si>
    <t>so far</t>
  </si>
  <si>
    <t>Labour budget pa</t>
  </si>
  <si>
    <t>pm</t>
  </si>
  <si>
    <t>pa</t>
  </si>
  <si>
    <t xml:space="preserve">Ave hours </t>
  </si>
  <si>
    <t>laptop</t>
  </si>
  <si>
    <t>all paid upfront</t>
  </si>
  <si>
    <t>invoice to pay Nov</t>
  </si>
  <si>
    <t>see sep tab</t>
  </si>
  <si>
    <t>PF and pav - see tab</t>
  </si>
  <si>
    <t>over budget</t>
  </si>
  <si>
    <t>KSFC paid all up front</t>
  </si>
  <si>
    <t>Maintenance costs above to consider</t>
  </si>
  <si>
    <t>Bank balance to end of October is 35.7K</t>
  </si>
  <si>
    <t>Expenditure to come is approx 12.3k, if stick to budget</t>
  </si>
  <si>
    <t>Leaves 23.4k for projects and reserves</t>
  </si>
  <si>
    <t>Spend projects to come; elections bill 2k, land reg 1k, fencing 1k, CTP 1k, leaving 18.4k general reserves.  (Includes MVAS 1k)</t>
  </si>
  <si>
    <t>See separate tabs for grass cutting, GMC costs for budgetting purposes</t>
  </si>
  <si>
    <t>PF/Pav maintenance costs 77% spent. But income over budget by  66%.</t>
  </si>
  <si>
    <t>Maintenance budget has £1243 left to spend for 5m, average pm is £600 x 5m left.</t>
  </si>
  <si>
    <t>Hire income budget is £2083 in credit.</t>
  </si>
  <si>
    <t>£1747 overspent however…</t>
  </si>
  <si>
    <t>slide/swings</t>
  </si>
  <si>
    <t>Wave water bill pavilion</t>
  </si>
  <si>
    <t>Vision ICT</t>
  </si>
  <si>
    <t>Yu Energy pavilion elec</t>
  </si>
  <si>
    <t>Yu Energy streetlighting</t>
  </si>
  <si>
    <t>Handiamn grass cutting</t>
  </si>
  <si>
    <t>Clerk mileage, home office</t>
  </si>
  <si>
    <t>Clerk admin</t>
  </si>
  <si>
    <t>Safety signs for less</t>
  </si>
  <si>
    <t>NCALC for training Cllrs</t>
  </si>
  <si>
    <t>Vision ICT email hosting, new email</t>
  </si>
  <si>
    <t xml:space="preserve">hmrc </t>
  </si>
  <si>
    <t>pavilion and</t>
  </si>
  <si>
    <t>5m at £350</t>
  </si>
  <si>
    <t>whole year</t>
  </si>
  <si>
    <t>Yu Energy pavilion</t>
  </si>
  <si>
    <t>Expenditure to come to end of year approx</t>
  </si>
  <si>
    <t>plus elections bill</t>
  </si>
  <si>
    <t xml:space="preserve">Bank balance end November is </t>
  </si>
  <si>
    <t>34k</t>
  </si>
  <si>
    <t>2k</t>
  </si>
  <si>
    <t>9k</t>
  </si>
  <si>
    <t>Leaves</t>
  </si>
  <si>
    <t>23k</t>
  </si>
  <si>
    <t>predicted</t>
  </si>
  <si>
    <t>Paths</t>
  </si>
  <si>
    <t>Sols</t>
  </si>
  <si>
    <t>Leaves general reserves</t>
  </si>
  <si>
    <t>Notice bd/PO</t>
  </si>
  <si>
    <t>(£175 and £275)</t>
  </si>
  <si>
    <t>Predicted originally</t>
  </si>
  <si>
    <t>Now</t>
  </si>
  <si>
    <t>Basic expenditure running 8% over budget</t>
  </si>
  <si>
    <t>Some budget lines spent in full early on in year</t>
  </si>
  <si>
    <t>Income 2k over expected due to hire income</t>
  </si>
  <si>
    <t>Possibility of CTP payment 1k, defibs payment 2k?</t>
  </si>
  <si>
    <t>Project budget still unspent, except new laptop, plus..</t>
  </si>
  <si>
    <t>20k</t>
  </si>
  <si>
    <t>if stick to budget, but no projects</t>
  </si>
  <si>
    <t>Includes 3500 project money TY</t>
  </si>
  <si>
    <t>Lloyds payment wreath S137</t>
  </si>
  <si>
    <t>EOTH Village Hall clock project grant</t>
  </si>
  <si>
    <t>Yu Energy streetlights</t>
  </si>
  <si>
    <t>Yu Energy electricity pavilion</t>
  </si>
  <si>
    <t>Defib supplies for 2 defibs</t>
  </si>
  <si>
    <t>NCALC fiannce training</t>
  </si>
  <si>
    <t>Parish online subs</t>
  </si>
  <si>
    <t>Jerry Dewing handiman for sign</t>
  </si>
  <si>
    <t>EOTH village hall for hire</t>
  </si>
  <si>
    <t>Clockwise for service</t>
  </si>
  <si>
    <t>Grant for LED lights</t>
  </si>
  <si>
    <t>Eon for maintenance contract</t>
  </si>
  <si>
    <t>Signs Express for directional signs</t>
  </si>
  <si>
    <t>HMRC for tax/NI</t>
  </si>
  <si>
    <t>Clerk mileage, home office, admin, bank</t>
  </si>
  <si>
    <t>Health and safety Amazon Lloyds</t>
  </si>
  <si>
    <t>Other projects unspecified. Defibs, signs</t>
  </si>
  <si>
    <t>75% through year</t>
  </si>
  <si>
    <t>cash bal Mar2025</t>
  </si>
  <si>
    <t>Predicted</t>
  </si>
  <si>
    <t>BALANCE in bank</t>
  </si>
  <si>
    <t>75% through the year</t>
  </si>
  <si>
    <t>Expenditure to come, basic</t>
  </si>
  <si>
    <t>6k</t>
  </si>
  <si>
    <t>Other expenditure</t>
  </si>
  <si>
    <t>excl grant</t>
  </si>
  <si>
    <t>29.6k</t>
  </si>
  <si>
    <t>Projects</t>
  </si>
  <si>
    <t>7k</t>
  </si>
  <si>
    <t>14.6k</t>
  </si>
  <si>
    <t>including tree removal, additional defib??</t>
  </si>
  <si>
    <t>Defib supplies for spare pads</t>
  </si>
  <si>
    <t>Lloyds</t>
  </si>
  <si>
    <t>Premiair air con service</t>
  </si>
  <si>
    <t>Clerk for ink, MS office, bank</t>
  </si>
  <si>
    <t>Clerk for mileage, home office, CCTV</t>
  </si>
  <si>
    <t>air con</t>
  </si>
  <si>
    <t>83% through the year</t>
  </si>
  <si>
    <t>C/F</t>
  </si>
  <si>
    <t>RESERVES position predicted</t>
  </si>
  <si>
    <t>Cash balance end January</t>
  </si>
  <si>
    <t>30.6k</t>
  </si>
  <si>
    <t>Spend to end year</t>
  </si>
  <si>
    <t>leaves general reserves</t>
  </si>
  <si>
    <t>depending on project spend</t>
  </si>
  <si>
    <t>at start</t>
  </si>
  <si>
    <t>at end</t>
  </si>
  <si>
    <t>Reserves position predicted</t>
  </si>
  <si>
    <t>Notes on finances</t>
  </si>
  <si>
    <t xml:space="preserve">Budget on basic expenditure still running 6% over.  </t>
  </si>
  <si>
    <t>Some headings are overspent eg training (lots of new Cllrs), PF maintenance (offset by income), lighting (higher energy costs)</t>
  </si>
  <si>
    <t>asset maintenance higher due to village sign/part insurance claim</t>
  </si>
  <si>
    <t>Project budget is largely unspent as previously reported - no new projects started, resident survey to take place, money to flow to reserves for 26/27</t>
  </si>
  <si>
    <t>4k plus 2k election plus 3k LED lights, grant received</t>
  </si>
  <si>
    <t>(One stop for safety grit bin) Lloyds charge</t>
  </si>
  <si>
    <t>Predicted reserves are listed above and depend on expenditure from now.  New budget builds in more project money too.</t>
  </si>
  <si>
    <t xml:space="preserve">could include CTP for swings 1k, </t>
  </si>
  <si>
    <t>Land reg</t>
  </si>
  <si>
    <t>8.7k</t>
  </si>
  <si>
    <t>12.9k</t>
  </si>
  <si>
    <t>as above - estimate, plus this year's projects 5.9k</t>
  </si>
  <si>
    <t>NNC elections costs</t>
  </si>
  <si>
    <t>Yu energy The Briers</t>
  </si>
  <si>
    <t>Yu energy village streetlights</t>
  </si>
  <si>
    <t>Yu energy Pavilion</t>
  </si>
  <si>
    <t>Lloyds card</t>
  </si>
  <si>
    <t>HMRC NI/tax</t>
  </si>
  <si>
    <t>NCALC training Cllr Woodman</t>
  </si>
  <si>
    <t>Leics Gardens VAT invoices</t>
  </si>
  <si>
    <t>survey</t>
  </si>
  <si>
    <t>Ward Cllrs grant, defib</t>
  </si>
  <si>
    <t>Survey monkey £75 and H and S</t>
  </si>
  <si>
    <t>Lloyds card training legionella</t>
  </si>
  <si>
    <t>92% through the year</t>
  </si>
  <si>
    <t>includes grant for LED lights, not paid yet</t>
  </si>
  <si>
    <t>Projects unspent as previously discussed - any expenditure here is mostly covered by grants/insurance</t>
  </si>
  <si>
    <t>NI costs higher than anticipated</t>
  </si>
  <si>
    <t>less cuts as dry</t>
  </si>
  <si>
    <t>offest by hire income</t>
  </si>
  <si>
    <t>energy costs</t>
  </si>
  <si>
    <t>defibs</t>
  </si>
  <si>
    <t>defibs, gym equipment</t>
  </si>
  <si>
    <t>Payment for LED project to come out of bank balance £3250</t>
  </si>
  <si>
    <t>Bank total 26.9k</t>
  </si>
  <si>
    <t xml:space="preserve">expenditure to come 2.5k, 3.2k, </t>
  </si>
  <si>
    <t xml:space="preserve">earmarked reserves 8.7k including project budget/TY </t>
  </si>
  <si>
    <t>leaves general reserves of approx 12.5k</t>
  </si>
  <si>
    <t>Basic budget now 95% spent at 92% through the year, so evened out a bit - see lines above</t>
  </si>
  <si>
    <t>tba</t>
  </si>
  <si>
    <t>no invoice 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</si>
</sst>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1" formatCode="_-* #,##0_-;\-* #,##0_-;_-* &quot;-&quot;_-;_-@_-"/>
    <numFmt numFmtId="44" formatCode="_-&quot;£&quot;* #,##0.00_-;\-&quot;£&quot;* #,##0.00_-;_-&quot;£&quot;* &quot;-&quot;??_-;_-@_-"/>
    <numFmt numFmtId="164" formatCode="&quot;£&quot;#,##0.00"/>
    <numFmt numFmtId="165" formatCode="#,##0.00_ ;\-#,##0.00\ "/>
  </numFmts>
  <fonts count="53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9"/>
      <name val="Arial"/>
      <family val="2"/>
    </font>
    <font>
      <sz val="11"/>
      <color theme="1"/>
      <name val="Arial"/>
      <family val="2"/>
    </font>
    <font>
      <b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9"/>
      <color theme="1"/>
      <name val="Calibri"/>
      <family val="2"/>
      <scheme val="minor"/>
    </font>
    <font>
      <u/>
      <sz val="9"/>
      <name val="Arial"/>
      <family val="2"/>
    </font>
    <font>
      <b/>
      <u/>
      <sz val="9"/>
      <color rgb="FFFF0000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9"/>
      <color rgb="FFFF0000"/>
      <name val="Arial"/>
      <family val="2"/>
    </font>
    <font>
      <sz val="9"/>
      <color theme="4"/>
      <name val="Arial"/>
      <family val="2"/>
    </font>
    <font>
      <sz val="9"/>
      <color theme="5"/>
      <name val="Arial"/>
      <family val="2"/>
    </font>
    <font>
      <u/>
      <sz val="9"/>
      <color rgb="FFFF0000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10"/>
      <color theme="4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9"/>
      <name val="Arial"/>
      <family val="2"/>
    </font>
    <font>
      <i/>
      <sz val="10"/>
      <color theme="4"/>
      <name val="Arial"/>
      <family val="2"/>
    </font>
    <font>
      <i/>
      <sz val="10"/>
      <color theme="9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Aptos"/>
      <family val="2"/>
    </font>
    <font>
      <b/>
      <sz val="11"/>
      <color rgb="FF000000"/>
      <name val="Aptos"/>
      <family val="2"/>
    </font>
    <font>
      <sz val="11"/>
      <color theme="1"/>
      <name val="Aptos"/>
      <family val="2"/>
    </font>
    <font>
      <b/>
      <sz val="10"/>
      <name val="Arial"/>
      <family val="2"/>
    </font>
    <font>
      <sz val="1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41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2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/>
    <xf numFmtId="44" fontId="2" fillId="0" borderId="0" xfId="0" applyNumberFormat="1" applyFont="1"/>
    <xf numFmtId="44" fontId="2" fillId="0" borderId="0" xfId="0" applyNumberFormat="1" applyFont="1" applyAlignment="1">
      <alignment horizontal="center"/>
    </xf>
    <xf numFmtId="44" fontId="2" fillId="0" borderId="2" xfId="0" applyNumberFormat="1" applyFont="1" applyBorder="1"/>
    <xf numFmtId="0" fontId="2" fillId="0" borderId="2" xfId="0" applyFont="1" applyBorder="1"/>
    <xf numFmtId="44" fontId="0" fillId="0" borderId="0" xfId="0" applyNumberFormat="1"/>
    <xf numFmtId="44" fontId="2" fillId="0" borderId="1" xfId="0" applyNumberFormat="1" applyFont="1" applyBorder="1"/>
    <xf numFmtId="14" fontId="2" fillId="0" borderId="0" xfId="0" applyNumberFormat="1" applyFont="1"/>
    <xf numFmtId="44" fontId="8" fillId="0" borderId="0" xfId="0" applyNumberFormat="1" applyFont="1"/>
    <xf numFmtId="14" fontId="8" fillId="0" borderId="0" xfId="0" applyNumberFormat="1" applyFont="1"/>
    <xf numFmtId="44" fontId="8" fillId="0" borderId="2" xfId="0" applyNumberFormat="1" applyFont="1" applyBorder="1"/>
    <xf numFmtId="0" fontId="8" fillId="0" borderId="0" xfId="0" applyFont="1"/>
    <xf numFmtId="8" fontId="2" fillId="0" borderId="0" xfId="0" applyNumberFormat="1" applyFont="1"/>
    <xf numFmtId="8" fontId="8" fillId="0" borderId="0" xfId="0" applyNumberFormat="1" applyFont="1"/>
    <xf numFmtId="4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6" fontId="2" fillId="0" borderId="0" xfId="0" applyNumberFormat="1" applyFont="1"/>
    <xf numFmtId="17" fontId="2" fillId="0" borderId="0" xfId="0" applyNumberFormat="1" applyFont="1"/>
    <xf numFmtId="0" fontId="1" fillId="0" borderId="0" xfId="0" applyFont="1"/>
    <xf numFmtId="0" fontId="1" fillId="0" borderId="2" xfId="0" applyFont="1" applyBorder="1"/>
    <xf numFmtId="14" fontId="1" fillId="0" borderId="0" xfId="0" applyNumberFormat="1" applyFont="1"/>
    <xf numFmtId="44" fontId="1" fillId="0" borderId="0" xfId="0" applyNumberFormat="1" applyFont="1"/>
    <xf numFmtId="0" fontId="8" fillId="2" borderId="0" xfId="0" applyFont="1" applyFill="1" applyAlignment="1">
      <alignment horizontal="center"/>
    </xf>
    <xf numFmtId="44" fontId="8" fillId="2" borderId="0" xfId="0" applyNumberFormat="1" applyFont="1" applyFill="1" applyAlignment="1">
      <alignment horizontal="center"/>
    </xf>
    <xf numFmtId="0" fontId="5" fillId="0" borderId="0" xfId="0" applyFont="1"/>
    <xf numFmtId="0" fontId="3" fillId="0" borderId="0" xfId="0" applyFont="1"/>
    <xf numFmtId="0" fontId="0" fillId="2" borderId="0" xfId="0" applyFill="1"/>
    <xf numFmtId="14" fontId="5" fillId="0" borderId="0" xfId="0" applyNumberFormat="1" applyFont="1"/>
    <xf numFmtId="17" fontId="8" fillId="0" borderId="2" xfId="0" applyNumberFormat="1" applyFont="1" applyBorder="1"/>
    <xf numFmtId="2" fontId="1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right"/>
    </xf>
    <xf numFmtId="16" fontId="2" fillId="0" borderId="0" xfId="0" applyNumberFormat="1" applyFont="1"/>
    <xf numFmtId="44" fontId="8" fillId="0" borderId="1" xfId="0" applyNumberFormat="1" applyFont="1" applyBorder="1"/>
    <xf numFmtId="4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justify" vertical="center" wrapText="1"/>
    </xf>
    <xf numFmtId="8" fontId="1" fillId="0" borderId="0" xfId="0" applyNumberFormat="1" applyFont="1" applyAlignment="1">
      <alignment horizontal="justify" vertical="center" wrapText="1"/>
    </xf>
    <xf numFmtId="44" fontId="2" fillId="0" borderId="0" xfId="3" applyFont="1"/>
    <xf numFmtId="17" fontId="0" fillId="2" borderId="0" xfId="0" applyNumberFormat="1" applyFill="1"/>
    <xf numFmtId="8" fontId="1" fillId="0" borderId="0" xfId="0" applyNumberFormat="1" applyFont="1"/>
    <xf numFmtId="164" fontId="2" fillId="0" borderId="0" xfId="0" applyNumberFormat="1" applyFont="1"/>
    <xf numFmtId="16" fontId="1" fillId="0" borderId="0" xfId="0" applyNumberFormat="1" applyFont="1"/>
    <xf numFmtId="8" fontId="0" fillId="0" borderId="0" xfId="0" applyNumberFormat="1"/>
    <xf numFmtId="16" fontId="8" fillId="0" borderId="0" xfId="0" applyNumberFormat="1" applyFont="1"/>
    <xf numFmtId="2" fontId="8" fillId="0" borderId="0" xfId="0" applyNumberFormat="1" applyFont="1"/>
    <xf numFmtId="0" fontId="12" fillId="0" borderId="0" xfId="0" applyFont="1"/>
    <xf numFmtId="10" fontId="3" fillId="0" borderId="0" xfId="0" applyNumberFormat="1" applyFont="1"/>
    <xf numFmtId="0" fontId="5" fillId="0" borderId="0" xfId="0" applyFont="1" applyAlignment="1">
      <alignment horizontal="right"/>
    </xf>
    <xf numFmtId="6" fontId="8" fillId="0" borderId="0" xfId="0" applyNumberFormat="1" applyFont="1"/>
    <xf numFmtId="0" fontId="14" fillId="0" borderId="0" xfId="0" applyFont="1"/>
    <xf numFmtId="0" fontId="15" fillId="0" borderId="0" xfId="0" applyFont="1"/>
    <xf numFmtId="2" fontId="16" fillId="0" borderId="3" xfId="0" applyNumberFormat="1" applyFont="1" applyBorder="1" applyAlignment="1">
      <alignment horizontal="center"/>
    </xf>
    <xf numFmtId="0" fontId="17" fillId="2" borderId="4" xfId="0" applyFont="1" applyFill="1" applyBorder="1"/>
    <xf numFmtId="0" fontId="16" fillId="0" borderId="4" xfId="0" applyFont="1" applyBorder="1" applyAlignment="1">
      <alignment horizontal="center"/>
    </xf>
    <xf numFmtId="0" fontId="17" fillId="0" borderId="4" xfId="0" applyFont="1" applyBorder="1"/>
    <xf numFmtId="0" fontId="16" fillId="2" borderId="5" xfId="0" applyFont="1" applyFill="1" applyBorder="1" applyAlignment="1">
      <alignment horizontal="center"/>
    </xf>
    <xf numFmtId="0" fontId="18" fillId="0" borderId="0" xfId="0" applyFont="1"/>
    <xf numFmtId="0" fontId="16" fillId="0" borderId="0" xfId="0" applyFont="1"/>
    <xf numFmtId="0" fontId="19" fillId="0" borderId="0" xfId="0" applyFont="1"/>
    <xf numFmtId="2" fontId="16" fillId="0" borderId="6" xfId="0" applyNumberFormat="1" applyFont="1" applyBorder="1" applyAlignment="1">
      <alignment horizontal="center"/>
    </xf>
    <xf numFmtId="14" fontId="17" fillId="2" borderId="0" xfId="0" applyNumberFormat="1" applyFont="1" applyFill="1"/>
    <xf numFmtId="2" fontId="16" fillId="0" borderId="0" xfId="0" applyNumberFormat="1" applyFont="1" applyAlignment="1">
      <alignment horizontal="center"/>
    </xf>
    <xf numFmtId="0" fontId="17" fillId="0" borderId="0" xfId="0" applyFont="1"/>
    <xf numFmtId="0" fontId="16" fillId="2" borderId="7" xfId="0" applyFont="1" applyFill="1" applyBorder="1" applyAlignment="1">
      <alignment horizontal="center"/>
    </xf>
    <xf numFmtId="2" fontId="0" fillId="0" borderId="0" xfId="0" applyNumberFormat="1"/>
    <xf numFmtId="2" fontId="20" fillId="0" borderId="8" xfId="0" applyNumberFormat="1" applyFont="1" applyBorder="1" applyAlignment="1">
      <alignment horizontal="center"/>
    </xf>
    <xf numFmtId="0" fontId="15" fillId="0" borderId="8" xfId="0" applyFont="1" applyBorder="1"/>
    <xf numFmtId="0" fontId="21" fillId="0" borderId="8" xfId="0" applyFont="1" applyBorder="1"/>
    <xf numFmtId="4" fontId="0" fillId="0" borderId="0" xfId="0" applyNumberFormat="1"/>
    <xf numFmtId="2" fontId="19" fillId="0" borderId="8" xfId="0" applyNumberFormat="1" applyFont="1" applyBorder="1"/>
    <xf numFmtId="2" fontId="18" fillId="0" borderId="8" xfId="0" applyNumberFormat="1" applyFont="1" applyBorder="1"/>
    <xf numFmtId="2" fontId="18" fillId="0" borderId="0" xfId="0" applyNumberFormat="1" applyFont="1"/>
    <xf numFmtId="0" fontId="22" fillId="0" borderId="0" xfId="0" applyFont="1"/>
    <xf numFmtId="2" fontId="19" fillId="0" borderId="8" xfId="0" applyNumberFormat="1" applyFont="1" applyBorder="1" applyAlignment="1">
      <alignment horizontal="right"/>
    </xf>
    <xf numFmtId="0" fontId="23" fillId="0" borderId="0" xfId="0" applyFont="1"/>
    <xf numFmtId="2" fontId="19" fillId="3" borderId="8" xfId="0" applyNumberFormat="1" applyFont="1" applyFill="1" applyBorder="1"/>
    <xf numFmtId="10" fontId="18" fillId="0" borderId="0" xfId="0" applyNumberFormat="1" applyFont="1"/>
    <xf numFmtId="4" fontId="18" fillId="0" borderId="0" xfId="0" applyNumberFormat="1" applyFont="1"/>
    <xf numFmtId="0" fontId="24" fillId="0" borderId="0" xfId="0" applyFont="1"/>
    <xf numFmtId="0" fontId="25" fillId="0" borderId="0" xfId="0" applyFont="1" applyAlignment="1">
      <alignment horizontal="left"/>
    </xf>
    <xf numFmtId="0" fontId="25" fillId="0" borderId="0" xfId="0" applyFont="1"/>
    <xf numFmtId="0" fontId="18" fillId="3" borderId="0" xfId="0" applyFont="1" applyFill="1"/>
    <xf numFmtId="4" fontId="19" fillId="0" borderId="0" xfId="0" applyNumberFormat="1" applyFont="1"/>
    <xf numFmtId="0" fontId="14" fillId="0" borderId="0" xfId="0" applyFont="1" applyAlignment="1">
      <alignment horizontal="right"/>
    </xf>
    <xf numFmtId="2" fontId="14" fillId="0" borderId="8" xfId="0" applyNumberFormat="1" applyFont="1" applyBorder="1"/>
    <xf numFmtId="0" fontId="21" fillId="0" borderId="0" xfId="0" applyFont="1"/>
    <xf numFmtId="0" fontId="26" fillId="0" borderId="0" xfId="0" applyFont="1" applyAlignment="1">
      <alignment horizontal="right"/>
    </xf>
    <xf numFmtId="4" fontId="19" fillId="0" borderId="8" xfId="0" applyNumberFormat="1" applyFont="1" applyBorder="1"/>
    <xf numFmtId="0" fontId="27" fillId="0" borderId="8" xfId="0" applyFont="1" applyBorder="1"/>
    <xf numFmtId="4" fontId="18" fillId="0" borderId="9" xfId="0" applyNumberFormat="1" applyFont="1" applyBorder="1"/>
    <xf numFmtId="0" fontId="27" fillId="3" borderId="8" xfId="0" applyFont="1" applyFill="1" applyBorder="1"/>
    <xf numFmtId="4" fontId="19" fillId="3" borderId="9" xfId="0" applyNumberFormat="1" applyFont="1" applyFill="1" applyBorder="1"/>
    <xf numFmtId="4" fontId="18" fillId="3" borderId="0" xfId="0" applyNumberFormat="1" applyFont="1" applyFill="1"/>
    <xf numFmtId="0" fontId="22" fillId="3" borderId="0" xfId="0" applyFont="1" applyFill="1"/>
    <xf numFmtId="2" fontId="28" fillId="3" borderId="9" xfId="0" applyNumberFormat="1" applyFont="1" applyFill="1" applyBorder="1"/>
    <xf numFmtId="4" fontId="22" fillId="3" borderId="0" xfId="0" applyNumberFormat="1" applyFont="1" applyFill="1"/>
    <xf numFmtId="4" fontId="27" fillId="3" borderId="8" xfId="0" applyNumberFormat="1" applyFont="1" applyFill="1" applyBorder="1"/>
    <xf numFmtId="2" fontId="28" fillId="0" borderId="9" xfId="0" applyNumberFormat="1" applyFont="1" applyBorder="1"/>
    <xf numFmtId="4" fontId="14" fillId="0" borderId="8" xfId="0" applyNumberFormat="1" applyFont="1" applyBorder="1"/>
    <xf numFmtId="2" fontId="17" fillId="0" borderId="8" xfId="0" applyNumberFormat="1" applyFont="1" applyBorder="1"/>
    <xf numFmtId="2" fontId="19" fillId="0" borderId="9" xfId="0" applyNumberFormat="1" applyFont="1" applyBorder="1"/>
    <xf numFmtId="4" fontId="19" fillId="0" borderId="8" xfId="0" applyNumberFormat="1" applyFont="1" applyBorder="1" applyAlignment="1">
      <alignment horizontal="right"/>
    </xf>
    <xf numFmtId="0" fontId="21" fillId="0" borderId="0" xfId="0" applyFont="1" applyAlignment="1">
      <alignment horizontal="right"/>
    </xf>
    <xf numFmtId="2" fontId="14" fillId="0" borderId="8" xfId="0" applyNumberFormat="1" applyFont="1" applyBorder="1" applyAlignment="1">
      <alignment horizontal="right"/>
    </xf>
    <xf numFmtId="2" fontId="17" fillId="0" borderId="8" xfId="0" applyNumberFormat="1" applyFon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2" fontId="14" fillId="0" borderId="9" xfId="0" applyNumberFormat="1" applyFont="1" applyBorder="1" applyAlignment="1">
      <alignment horizontal="right"/>
    </xf>
    <xf numFmtId="0" fontId="20" fillId="0" borderId="0" xfId="0" applyFont="1"/>
    <xf numFmtId="0" fontId="14" fillId="0" borderId="8" xfId="0" applyFont="1" applyBorder="1"/>
    <xf numFmtId="0" fontId="17" fillId="0" borderId="8" xfId="0" applyFont="1" applyBorder="1"/>
    <xf numFmtId="0" fontId="19" fillId="0" borderId="0" xfId="0" applyFont="1" applyAlignment="1">
      <alignment horizontal="right"/>
    </xf>
    <xf numFmtId="0" fontId="19" fillId="0" borderId="8" xfId="0" applyFont="1" applyBorder="1"/>
    <xf numFmtId="0" fontId="18" fillId="0" borderId="8" xfId="0" applyFont="1" applyBorder="1"/>
    <xf numFmtId="9" fontId="18" fillId="0" borderId="0" xfId="0" applyNumberFormat="1" applyFont="1"/>
    <xf numFmtId="0" fontId="13" fillId="0" borderId="0" xfId="0" applyFont="1"/>
    <xf numFmtId="0" fontId="19" fillId="2" borderId="8" xfId="0" applyFont="1" applyFill="1" applyBorder="1"/>
    <xf numFmtId="9" fontId="25" fillId="0" borderId="0" xfId="0" applyNumberFormat="1" applyFont="1"/>
    <xf numFmtId="4" fontId="19" fillId="3" borderId="8" xfId="0" applyNumberFormat="1" applyFont="1" applyFill="1" applyBorder="1"/>
    <xf numFmtId="4" fontId="14" fillId="3" borderId="8" xfId="0" applyNumberFormat="1" applyFont="1" applyFill="1" applyBorder="1"/>
    <xf numFmtId="2" fontId="14" fillId="2" borderId="8" xfId="0" applyNumberFormat="1" applyFont="1" applyFill="1" applyBorder="1"/>
    <xf numFmtId="2" fontId="19" fillId="0" borderId="0" xfId="0" applyNumberFormat="1" applyFont="1"/>
    <xf numFmtId="2" fontId="17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8" fontId="18" fillId="0" borderId="0" xfId="0" applyNumberFormat="1" applyFont="1"/>
    <xf numFmtId="8" fontId="25" fillId="0" borderId="0" xfId="0" applyNumberFormat="1" applyFont="1"/>
    <xf numFmtId="0" fontId="26" fillId="0" borderId="0" xfId="0" applyFont="1"/>
    <xf numFmtId="164" fontId="25" fillId="0" borderId="0" xfId="0" applyNumberFormat="1" applyFont="1"/>
    <xf numFmtId="165" fontId="14" fillId="0" borderId="0" xfId="3" applyNumberFormat="1" applyFont="1" applyBorder="1"/>
    <xf numFmtId="165" fontId="19" fillId="0" borderId="0" xfId="3" applyNumberFormat="1" applyFont="1" applyBorder="1"/>
    <xf numFmtId="44" fontId="18" fillId="0" borderId="0" xfId="0" applyNumberFormat="1" applyFont="1"/>
    <xf numFmtId="0" fontId="29" fillId="0" borderId="0" xfId="0" applyFont="1"/>
    <xf numFmtId="2" fontId="21" fillId="0" borderId="0" xfId="0" applyNumberFormat="1" applyFont="1"/>
    <xf numFmtId="0" fontId="3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31" fillId="0" borderId="0" xfId="0" applyFont="1"/>
    <xf numFmtId="0" fontId="8" fillId="2" borderId="0" xfId="0" applyFont="1" applyFill="1"/>
    <xf numFmtId="9" fontId="2" fillId="0" borderId="0" xfId="4" applyFont="1"/>
    <xf numFmtId="14" fontId="33" fillId="0" borderId="0" xfId="0" applyNumberFormat="1" applyFont="1"/>
    <xf numFmtId="17" fontId="33" fillId="0" borderId="0" xfId="0" applyNumberFormat="1" applyFont="1"/>
    <xf numFmtId="17" fontId="33" fillId="0" borderId="2" xfId="0" applyNumberFormat="1" applyFont="1" applyBorder="1"/>
    <xf numFmtId="44" fontId="1" fillId="0" borderId="2" xfId="0" applyNumberFormat="1" applyFont="1" applyBorder="1"/>
    <xf numFmtId="14" fontId="2" fillId="0" borderId="2" xfId="0" applyNumberFormat="1" applyFont="1" applyBorder="1"/>
    <xf numFmtId="14" fontId="1" fillId="0" borderId="2" xfId="0" applyNumberFormat="1" applyFont="1" applyBorder="1"/>
    <xf numFmtId="44" fontId="2" fillId="2" borderId="0" xfId="0" applyNumberFormat="1" applyFont="1" applyFill="1"/>
    <xf numFmtId="17" fontId="1" fillId="0" borderId="0" xfId="0" applyNumberFormat="1" applyFont="1"/>
    <xf numFmtId="44" fontId="1" fillId="0" borderId="0" xfId="0" applyNumberFormat="1" applyFont="1" applyAlignment="1">
      <alignment horizontal="right"/>
    </xf>
    <xf numFmtId="4" fontId="14" fillId="0" borderId="11" xfId="0" applyNumberFormat="1" applyFont="1" applyBorder="1"/>
    <xf numFmtId="2" fontId="17" fillId="0" borderId="11" xfId="0" applyNumberFormat="1" applyFont="1" applyBorder="1"/>
    <xf numFmtId="4" fontId="19" fillId="0" borderId="11" xfId="0" applyNumberFormat="1" applyFont="1" applyBorder="1"/>
    <xf numFmtId="0" fontId="27" fillId="3" borderId="11" xfId="0" applyFont="1" applyFill="1" applyBorder="1"/>
    <xf numFmtId="2" fontId="19" fillId="0" borderId="12" xfId="0" applyNumberFormat="1" applyFont="1" applyBorder="1"/>
    <xf numFmtId="4" fontId="14" fillId="2" borderId="13" xfId="0" applyNumberFormat="1" applyFont="1" applyFill="1" applyBorder="1"/>
    <xf numFmtId="2" fontId="17" fillId="2" borderId="13" xfId="0" applyNumberFormat="1" applyFont="1" applyFill="1" applyBorder="1"/>
    <xf numFmtId="4" fontId="19" fillId="2" borderId="13" xfId="0" applyNumberFormat="1" applyFont="1" applyFill="1" applyBorder="1"/>
    <xf numFmtId="0" fontId="27" fillId="2" borderId="13" xfId="0" applyFont="1" applyFill="1" applyBorder="1"/>
    <xf numFmtId="2" fontId="14" fillId="2" borderId="10" xfId="0" applyNumberFormat="1" applyFont="1" applyFill="1" applyBorder="1"/>
    <xf numFmtId="2" fontId="14" fillId="2" borderId="8" xfId="0" applyNumberFormat="1" applyFont="1" applyFill="1" applyBorder="1" applyAlignment="1">
      <alignment horizontal="center"/>
    </xf>
    <xf numFmtId="2" fontId="17" fillId="2" borderId="8" xfId="0" applyNumberFormat="1" applyFont="1" applyFill="1" applyBorder="1"/>
    <xf numFmtId="2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/>
    <xf numFmtId="0" fontId="17" fillId="2" borderId="8" xfId="0" applyFont="1" applyFill="1" applyBorder="1"/>
    <xf numFmtId="0" fontId="1" fillId="2" borderId="0" xfId="0" applyFont="1" applyFill="1"/>
    <xf numFmtId="164" fontId="19" fillId="0" borderId="0" xfId="0" applyNumberFormat="1" applyFont="1"/>
    <xf numFmtId="4" fontId="25" fillId="0" borderId="0" xfId="0" applyNumberFormat="1" applyFont="1"/>
    <xf numFmtId="8" fontId="19" fillId="0" borderId="0" xfId="0" applyNumberFormat="1" applyFont="1"/>
    <xf numFmtId="0" fontId="16" fillId="2" borderId="0" xfId="0" applyFont="1" applyFill="1" applyAlignment="1">
      <alignment horizontal="center"/>
    </xf>
    <xf numFmtId="10" fontId="31" fillId="0" borderId="0" xfId="4" applyNumberFormat="1" applyFont="1"/>
    <xf numFmtId="0" fontId="34" fillId="0" borderId="0" xfId="0" applyFont="1"/>
    <xf numFmtId="0" fontId="33" fillId="0" borderId="0" xfId="0" applyFont="1"/>
    <xf numFmtId="44" fontId="33" fillId="0" borderId="0" xfId="0" applyNumberFormat="1" applyFont="1"/>
    <xf numFmtId="0" fontId="33" fillId="0" borderId="0" xfId="0" applyFont="1" applyAlignment="1">
      <alignment horizontal="justify" vertical="center" wrapText="1"/>
    </xf>
    <xf numFmtId="8" fontId="8" fillId="0" borderId="0" xfId="0" applyNumberFormat="1" applyFont="1" applyAlignment="1">
      <alignment wrapText="1"/>
    </xf>
    <xf numFmtId="12" fontId="2" fillId="0" borderId="0" xfId="0" applyNumberFormat="1" applyFont="1"/>
    <xf numFmtId="12" fontId="1" fillId="0" borderId="0" xfId="0" applyNumberFormat="1" applyFont="1"/>
    <xf numFmtId="9" fontId="33" fillId="2" borderId="0" xfId="4" applyFont="1" applyFill="1"/>
    <xf numFmtId="0" fontId="3" fillId="2" borderId="0" xfId="0" applyFont="1" applyFill="1"/>
    <xf numFmtId="0" fontId="2" fillId="2" borderId="0" xfId="0" applyFont="1" applyFill="1"/>
    <xf numFmtId="9" fontId="2" fillId="2" borderId="0" xfId="4" applyFont="1" applyFill="1"/>
    <xf numFmtId="9" fontId="1" fillId="0" borderId="0" xfId="4" applyFont="1" applyFill="1"/>
    <xf numFmtId="9" fontId="2" fillId="0" borderId="0" xfId="4" applyFont="1" applyFill="1"/>
    <xf numFmtId="8" fontId="3" fillId="0" borderId="0" xfId="0" applyNumberFormat="1" applyFont="1"/>
    <xf numFmtId="14" fontId="3" fillId="0" borderId="0" xfId="0" applyNumberFormat="1" applyFont="1"/>
    <xf numFmtId="9" fontId="3" fillId="0" borderId="0" xfId="4" applyFont="1" applyFill="1" applyBorder="1"/>
    <xf numFmtId="0" fontId="35" fillId="0" borderId="0" xfId="0" applyFont="1"/>
    <xf numFmtId="16" fontId="3" fillId="0" borderId="0" xfId="0" applyNumberFormat="1" applyFont="1"/>
    <xf numFmtId="0" fontId="36" fillId="0" borderId="0" xfId="0" applyFont="1"/>
    <xf numFmtId="0" fontId="37" fillId="0" borderId="0" xfId="0" applyFont="1"/>
    <xf numFmtId="9" fontId="3" fillId="0" borderId="0" xfId="4" applyFont="1"/>
    <xf numFmtId="17" fontId="3" fillId="0" borderId="0" xfId="0" applyNumberFormat="1" applyFont="1"/>
    <xf numFmtId="9" fontId="38" fillId="0" borderId="0" xfId="4" applyFont="1"/>
    <xf numFmtId="0" fontId="39" fillId="0" borderId="0" xfId="0" applyFont="1"/>
    <xf numFmtId="0" fontId="38" fillId="0" borderId="0" xfId="0" applyFont="1"/>
    <xf numFmtId="9" fontId="4" fillId="0" borderId="0" xfId="4" applyFont="1" applyFill="1" applyBorder="1"/>
    <xf numFmtId="0" fontId="40" fillId="0" borderId="0" xfId="0" applyFont="1"/>
    <xf numFmtId="0" fontId="41" fillId="0" borderId="0" xfId="0" applyFont="1"/>
    <xf numFmtId="0" fontId="33" fillId="2" borderId="0" xfId="0" applyFont="1" applyFill="1"/>
    <xf numFmtId="44" fontId="8" fillId="2" borderId="0" xfId="0" applyNumberFormat="1" applyFont="1" applyFill="1"/>
    <xf numFmtId="6" fontId="0" fillId="0" borderId="0" xfId="0" applyNumberFormat="1"/>
    <xf numFmtId="13" fontId="2" fillId="0" borderId="0" xfId="0" applyNumberFormat="1" applyFont="1"/>
    <xf numFmtId="164" fontId="5" fillId="0" borderId="0" xfId="0" applyNumberFormat="1" applyFont="1"/>
    <xf numFmtId="164" fontId="0" fillId="0" borderId="0" xfId="0" applyNumberFormat="1"/>
    <xf numFmtId="164" fontId="0" fillId="0" borderId="0" xfId="4" applyNumberFormat="1" applyFont="1"/>
    <xf numFmtId="164" fontId="3" fillId="0" borderId="0" xfId="0" applyNumberFormat="1" applyFont="1"/>
    <xf numFmtId="9" fontId="8" fillId="2" borderId="0" xfId="4" applyFont="1" applyFill="1"/>
    <xf numFmtId="164" fontId="5" fillId="0" borderId="0" xfId="4" applyNumberFormat="1" applyFont="1" applyFill="1"/>
    <xf numFmtId="9" fontId="0" fillId="0" borderId="0" xfId="4" applyFont="1"/>
    <xf numFmtId="9" fontId="5" fillId="0" borderId="0" xfId="4" applyFont="1"/>
    <xf numFmtId="9" fontId="0" fillId="0" borderId="0" xfId="4" applyFont="1" applyFill="1"/>
    <xf numFmtId="9" fontId="3" fillId="0" borderId="0" xfId="4" applyFont="1" applyFill="1"/>
    <xf numFmtId="0" fontId="42" fillId="2" borderId="0" xfId="0" applyFont="1" applyFill="1"/>
    <xf numFmtId="0" fontId="42" fillId="0" borderId="0" xfId="0" applyFont="1"/>
    <xf numFmtId="0" fontId="43" fillId="0" borderId="0" xfId="0" applyFont="1"/>
    <xf numFmtId="164" fontId="0" fillId="0" borderId="0" xfId="0" applyNumberFormat="1" applyAlignment="1">
      <alignment horizontal="right"/>
    </xf>
    <xf numFmtId="2" fontId="0" fillId="0" borderId="0" xfId="4" applyNumberFormat="1" applyFont="1" applyFill="1"/>
    <xf numFmtId="2" fontId="0" fillId="0" borderId="0" xfId="4" applyNumberFormat="1" applyFont="1"/>
    <xf numFmtId="10" fontId="0" fillId="0" borderId="0" xfId="4" applyNumberFormat="1" applyFont="1" applyFill="1"/>
    <xf numFmtId="164" fontId="3" fillId="0" borderId="0" xfId="0" applyNumberFormat="1" applyFont="1" applyAlignment="1">
      <alignment horizontal="right"/>
    </xf>
    <xf numFmtId="164" fontId="5" fillId="2" borderId="0" xfId="0" applyNumberFormat="1" applyFont="1" applyFill="1"/>
    <xf numFmtId="6" fontId="3" fillId="0" borderId="0" xfId="0" applyNumberFormat="1" applyFont="1"/>
    <xf numFmtId="164" fontId="1" fillId="0" borderId="0" xfId="2" applyNumberFormat="1" applyFont="1"/>
    <xf numFmtId="2" fontId="3" fillId="0" borderId="0" xfId="4" applyNumberFormat="1" applyFont="1" applyFill="1"/>
    <xf numFmtId="2" fontId="3" fillId="0" borderId="0" xfId="4" applyNumberFormat="1" applyFont="1"/>
    <xf numFmtId="164" fontId="0" fillId="0" borderId="0" xfId="4" applyNumberFormat="1" applyFont="1" applyFill="1"/>
    <xf numFmtId="164" fontId="3" fillId="0" borderId="0" xfId="4" applyNumberFormat="1" applyFont="1" applyFill="1"/>
    <xf numFmtId="164" fontId="4" fillId="0" borderId="0" xfId="0" applyNumberFormat="1" applyFont="1"/>
    <xf numFmtId="164" fontId="38" fillId="0" borderId="0" xfId="0" applyNumberFormat="1" applyFont="1"/>
    <xf numFmtId="164" fontId="4" fillId="0" borderId="0" xfId="0" applyNumberFormat="1" applyFont="1" applyAlignment="1">
      <alignment horizontal="right"/>
    </xf>
    <xf numFmtId="9" fontId="5" fillId="0" borderId="0" xfId="0" applyNumberFormat="1" applyFont="1"/>
    <xf numFmtId="2" fontId="5" fillId="0" borderId="0" xfId="4" applyNumberFormat="1" applyFont="1" applyFill="1"/>
    <xf numFmtId="0" fontId="3" fillId="0" borderId="0" xfId="0" applyFont="1" applyAlignment="1">
      <alignment horizontal="center"/>
    </xf>
    <xf numFmtId="9" fontId="38" fillId="0" borderId="0" xfId="4" applyFont="1" applyFill="1"/>
    <xf numFmtId="44" fontId="1" fillId="2" borderId="0" xfId="0" applyNumberFormat="1" applyFont="1" applyFill="1"/>
    <xf numFmtId="10" fontId="3" fillId="0" borderId="0" xfId="4" applyNumberFormat="1" applyFont="1" applyFill="1"/>
    <xf numFmtId="14" fontId="3" fillId="0" borderId="0" xfId="1" applyNumberFormat="1" applyFont="1"/>
    <xf numFmtId="10" fontId="0" fillId="0" borderId="0" xfId="0" applyNumberFormat="1"/>
    <xf numFmtId="10" fontId="0" fillId="2" borderId="0" xfId="0" applyNumberFormat="1" applyFill="1"/>
    <xf numFmtId="10" fontId="8" fillId="2" borderId="0" xfId="0" applyNumberFormat="1" applyFont="1" applyFill="1"/>
    <xf numFmtId="9" fontId="0" fillId="2" borderId="0" xfId="4" applyFont="1" applyFill="1"/>
    <xf numFmtId="9" fontId="1" fillId="2" borderId="0" xfId="4" applyFont="1" applyFill="1"/>
    <xf numFmtId="0" fontId="4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7" fillId="4" borderId="14" xfId="0" applyFont="1" applyFill="1" applyBorder="1" applyAlignment="1">
      <alignment vertical="center" wrapText="1"/>
    </xf>
    <xf numFmtId="0" fontId="47" fillId="4" borderId="15" xfId="0" applyFont="1" applyFill="1" applyBorder="1" applyAlignment="1">
      <alignment vertical="center" wrapText="1"/>
    </xf>
    <xf numFmtId="0" fontId="45" fillId="0" borderId="17" xfId="0" applyFont="1" applyBorder="1" applyAlignment="1">
      <alignment vertical="center" wrapText="1"/>
    </xf>
    <xf numFmtId="0" fontId="45" fillId="0" borderId="7" xfId="0" applyFont="1" applyBorder="1" applyAlignment="1">
      <alignment vertical="center" wrapText="1"/>
    </xf>
    <xf numFmtId="164" fontId="45" fillId="0" borderId="7" xfId="0" applyNumberFormat="1" applyFont="1" applyBorder="1" applyAlignment="1">
      <alignment vertical="center" wrapText="1"/>
    </xf>
    <xf numFmtId="0" fontId="44" fillId="2" borderId="0" xfId="0" applyFont="1" applyFill="1"/>
    <xf numFmtId="0" fontId="48" fillId="2" borderId="0" xfId="0" applyFont="1" applyFill="1" applyAlignment="1">
      <alignment vertical="center"/>
    </xf>
    <xf numFmtId="0" fontId="48" fillId="0" borderId="0" xfId="0" applyFont="1" applyAlignment="1">
      <alignment vertical="center"/>
    </xf>
    <xf numFmtId="0" fontId="49" fillId="4" borderId="14" xfId="0" applyFont="1" applyFill="1" applyBorder="1" applyAlignment="1">
      <alignment vertical="center" wrapText="1"/>
    </xf>
    <xf numFmtId="0" fontId="49" fillId="4" borderId="15" xfId="0" applyFont="1" applyFill="1" applyBorder="1" applyAlignment="1">
      <alignment vertical="center" wrapText="1"/>
    </xf>
    <xf numFmtId="0" fontId="49" fillId="2" borderId="15" xfId="0" applyFont="1" applyFill="1" applyBorder="1" applyAlignment="1">
      <alignment vertical="center" wrapText="1"/>
    </xf>
    <xf numFmtId="0" fontId="49" fillId="4" borderId="7" xfId="0" applyFont="1" applyFill="1" applyBorder="1" applyAlignment="1">
      <alignment vertical="center" wrapText="1"/>
    </xf>
    <xf numFmtId="17" fontId="50" fillId="0" borderId="16" xfId="0" applyNumberFormat="1" applyFont="1" applyBorder="1" applyAlignment="1">
      <alignment vertical="center" wrapText="1"/>
    </xf>
    <xf numFmtId="8" fontId="50" fillId="0" borderId="17" xfId="0" applyNumberFormat="1" applyFont="1" applyBorder="1" applyAlignment="1">
      <alignment vertical="center" wrapText="1"/>
    </xf>
    <xf numFmtId="0" fontId="50" fillId="0" borderId="17" xfId="0" applyFont="1" applyBorder="1" applyAlignment="1">
      <alignment vertical="center" wrapText="1"/>
    </xf>
    <xf numFmtId="14" fontId="50" fillId="0" borderId="17" xfId="0" applyNumberFormat="1" applyFont="1" applyBorder="1" applyAlignment="1">
      <alignment vertical="center" wrapText="1"/>
    </xf>
    <xf numFmtId="8" fontId="50" fillId="0" borderId="18" xfId="0" applyNumberFormat="1" applyFont="1" applyBorder="1" applyAlignment="1">
      <alignment vertical="center" wrapText="1"/>
    </xf>
    <xf numFmtId="8" fontId="50" fillId="0" borderId="7" xfId="0" applyNumberFormat="1" applyFont="1" applyBorder="1" applyAlignment="1">
      <alignment vertical="center" wrapText="1"/>
    </xf>
    <xf numFmtId="8" fontId="50" fillId="0" borderId="16" xfId="0" applyNumberFormat="1" applyFont="1" applyBorder="1" applyAlignment="1">
      <alignment vertical="center" wrapText="1"/>
    </xf>
    <xf numFmtId="164" fontId="1" fillId="0" borderId="0" xfId="0" applyNumberFormat="1" applyFont="1"/>
    <xf numFmtId="6" fontId="45" fillId="0" borderId="18" xfId="0" applyNumberFormat="1" applyFont="1" applyBorder="1" applyAlignment="1">
      <alignment vertical="center" wrapText="1"/>
    </xf>
    <xf numFmtId="6" fontId="45" fillId="0" borderId="16" xfId="0" applyNumberFormat="1" applyFont="1" applyBorder="1" applyAlignment="1">
      <alignment vertical="center" wrapText="1"/>
    </xf>
    <xf numFmtId="14" fontId="45" fillId="0" borderId="17" xfId="0" applyNumberFormat="1" applyFont="1" applyBorder="1" applyAlignment="1">
      <alignment vertical="center" wrapText="1"/>
    </xf>
    <xf numFmtId="6" fontId="45" fillId="0" borderId="17" xfId="0" applyNumberFormat="1" applyFont="1" applyBorder="1" applyAlignment="1">
      <alignment vertical="center" wrapText="1"/>
    </xf>
    <xf numFmtId="164" fontId="45" fillId="0" borderId="0" xfId="0" applyNumberFormat="1" applyFont="1" applyAlignment="1">
      <alignment vertical="center" wrapText="1"/>
    </xf>
    <xf numFmtId="44" fontId="45" fillId="0" borderId="0" xfId="0" applyNumberFormat="1" applyFont="1" applyAlignment="1">
      <alignment vertical="center" wrapText="1"/>
    </xf>
    <xf numFmtId="0" fontId="45" fillId="0" borderId="0" xfId="0" applyFont="1" applyAlignment="1">
      <alignment vertical="center" wrapText="1"/>
    </xf>
    <xf numFmtId="14" fontId="45" fillId="0" borderId="0" xfId="0" applyNumberFormat="1" applyFont="1" applyAlignment="1">
      <alignment vertical="center" wrapText="1"/>
    </xf>
    <xf numFmtId="6" fontId="45" fillId="0" borderId="0" xfId="0" applyNumberFormat="1" applyFont="1" applyAlignment="1">
      <alignment vertical="center" wrapText="1"/>
    </xf>
    <xf numFmtId="17" fontId="45" fillId="0" borderId="0" xfId="0" applyNumberFormat="1" applyFont="1" applyAlignment="1">
      <alignment vertical="center"/>
    </xf>
    <xf numFmtId="0" fontId="5" fillId="2" borderId="0" xfId="0" applyFont="1" applyFill="1"/>
    <xf numFmtId="14" fontId="45" fillId="0" borderId="16" xfId="0" applyNumberFormat="1" applyFont="1" applyBorder="1" applyAlignment="1">
      <alignment vertical="center" wrapText="1"/>
    </xf>
    <xf numFmtId="0" fontId="51" fillId="0" borderId="0" xfId="0" applyFont="1"/>
    <xf numFmtId="0" fontId="49" fillId="4" borderId="16" xfId="0" applyFont="1" applyFill="1" applyBorder="1" applyAlignment="1">
      <alignment vertical="center" wrapText="1"/>
    </xf>
    <xf numFmtId="0" fontId="49" fillId="4" borderId="17" xfId="0" applyFont="1" applyFill="1" applyBorder="1" applyAlignment="1">
      <alignment vertical="center" wrapText="1"/>
    </xf>
    <xf numFmtId="0" fontId="49" fillId="2" borderId="17" xfId="0" applyFont="1" applyFill="1" applyBorder="1" applyAlignment="1">
      <alignment vertical="center" wrapText="1"/>
    </xf>
    <xf numFmtId="0" fontId="49" fillId="4" borderId="0" xfId="0" applyFont="1" applyFill="1" applyAlignment="1">
      <alignment vertical="center" wrapText="1"/>
    </xf>
    <xf numFmtId="17" fontId="49" fillId="4" borderId="17" xfId="0" applyNumberFormat="1" applyFont="1" applyFill="1" applyBorder="1" applyAlignment="1">
      <alignment vertical="center" wrapText="1"/>
    </xf>
    <xf numFmtId="14" fontId="45" fillId="0" borderId="19" xfId="0" applyNumberFormat="1" applyFont="1" applyBorder="1" applyAlignment="1">
      <alignment vertical="center" wrapText="1"/>
    </xf>
    <xf numFmtId="44" fontId="45" fillId="0" borderId="7" xfId="0" applyNumberFormat="1" applyFont="1" applyBorder="1" applyAlignment="1">
      <alignment vertical="center" wrapText="1"/>
    </xf>
    <xf numFmtId="14" fontId="45" fillId="0" borderId="7" xfId="0" applyNumberFormat="1" applyFont="1" applyBorder="1" applyAlignment="1">
      <alignment vertical="center" wrapText="1"/>
    </xf>
    <xf numFmtId="6" fontId="45" fillId="0" borderId="7" xfId="0" applyNumberFormat="1" applyFont="1" applyBorder="1" applyAlignment="1">
      <alignment vertical="center" wrapText="1"/>
    </xf>
    <xf numFmtId="14" fontId="45" fillId="0" borderId="8" xfId="0" applyNumberFormat="1" applyFont="1" applyBorder="1" applyAlignment="1">
      <alignment vertical="center" wrapText="1"/>
    </xf>
    <xf numFmtId="164" fontId="45" fillId="0" borderId="8" xfId="0" applyNumberFormat="1" applyFont="1" applyBorder="1" applyAlignment="1">
      <alignment vertical="center" wrapText="1"/>
    </xf>
    <xf numFmtId="44" fontId="45" fillId="0" borderId="8" xfId="0" applyNumberFormat="1" applyFont="1" applyBorder="1" applyAlignment="1">
      <alignment vertical="center" wrapText="1"/>
    </xf>
    <xf numFmtId="0" fontId="45" fillId="0" borderId="8" xfId="0" applyFont="1" applyBorder="1" applyAlignment="1">
      <alignment vertical="center" wrapText="1"/>
    </xf>
    <xf numFmtId="6" fontId="45" fillId="0" borderId="8" xfId="0" applyNumberFormat="1" applyFont="1" applyBorder="1" applyAlignment="1">
      <alignment vertical="center" wrapText="1"/>
    </xf>
    <xf numFmtId="2" fontId="50" fillId="0" borderId="17" xfId="0" applyNumberFormat="1" applyFont="1" applyBorder="1" applyAlignment="1">
      <alignment vertical="center" wrapText="1"/>
    </xf>
    <xf numFmtId="2" fontId="50" fillId="0" borderId="17" xfId="0" applyNumberFormat="1" applyFont="1" applyBorder="1" applyAlignment="1">
      <alignment horizontal="left" vertical="center" wrapText="1"/>
    </xf>
    <xf numFmtId="9" fontId="5" fillId="2" borderId="0" xfId="4" applyFont="1" applyFill="1"/>
    <xf numFmtId="9" fontId="3" fillId="2" borderId="0" xfId="4" applyFont="1" applyFill="1"/>
    <xf numFmtId="17" fontId="50" fillId="0" borderId="19" xfId="0" applyNumberFormat="1" applyFont="1" applyBorder="1" applyAlignment="1">
      <alignment vertical="center" wrapText="1"/>
    </xf>
    <xf numFmtId="2" fontId="50" fillId="0" borderId="7" xfId="0" applyNumberFormat="1" applyFont="1" applyBorder="1" applyAlignment="1">
      <alignment horizontal="left" vertical="center" wrapText="1"/>
    </xf>
    <xf numFmtId="14" fontId="50" fillId="0" borderId="7" xfId="0" applyNumberFormat="1" applyFont="1" applyBorder="1" applyAlignment="1">
      <alignment vertical="center" wrapText="1"/>
    </xf>
    <xf numFmtId="0" fontId="50" fillId="0" borderId="7" xfId="0" applyFont="1" applyBorder="1" applyAlignment="1">
      <alignment vertical="center" wrapText="1"/>
    </xf>
    <xf numFmtId="17" fontId="0" fillId="0" borderId="8" xfId="0" applyNumberFormat="1" applyBorder="1"/>
    <xf numFmtId="8" fontId="50" fillId="0" borderId="8" xfId="0" applyNumberFormat="1" applyFont="1" applyBorder="1" applyAlignment="1">
      <alignment vertical="center" wrapText="1"/>
    </xf>
    <xf numFmtId="2" fontId="50" fillId="0" borderId="8" xfId="0" applyNumberFormat="1" applyFont="1" applyBorder="1" applyAlignment="1">
      <alignment horizontal="left" vertical="center" wrapText="1"/>
    </xf>
    <xf numFmtId="14" fontId="0" fillId="0" borderId="8" xfId="0" applyNumberFormat="1" applyBorder="1"/>
    <xf numFmtId="0" fontId="50" fillId="0" borderId="8" xfId="0" applyFont="1" applyBorder="1" applyAlignment="1">
      <alignment vertical="center" wrapText="1"/>
    </xf>
    <xf numFmtId="8" fontId="52" fillId="0" borderId="7" xfId="0" applyNumberFormat="1" applyFont="1" applyBorder="1" applyAlignment="1">
      <alignment vertical="center" wrapText="1"/>
    </xf>
    <xf numFmtId="164" fontId="0" fillId="2" borderId="8" xfId="0" applyNumberFormat="1" applyFill="1" applyBorder="1"/>
    <xf numFmtId="0" fontId="8" fillId="0" borderId="0" xfId="0" applyFont="1"/>
    <xf numFmtId="0" fontId="45" fillId="0" borderId="18" xfId="0" applyFont="1" applyBorder="1" applyAlignment="1">
      <alignment vertical="center" wrapText="1"/>
    </xf>
    <xf numFmtId="0" fontId="45" fillId="0" borderId="16" xfId="0" applyFont="1" applyBorder="1" applyAlignment="1">
      <alignment vertical="center" wrapText="1"/>
    </xf>
    <xf numFmtId="14" fontId="45" fillId="0" borderId="18" xfId="0" applyNumberFormat="1" applyFont="1" applyBorder="1" applyAlignment="1">
      <alignment vertical="center" wrapText="1"/>
    </xf>
    <xf numFmtId="14" fontId="45" fillId="0" borderId="16" xfId="0" applyNumberFormat="1" applyFont="1" applyBorder="1" applyAlignment="1">
      <alignment vertical="center" wrapText="1"/>
    </xf>
    <xf numFmtId="6" fontId="45" fillId="0" borderId="18" xfId="0" applyNumberFormat="1" applyFont="1" applyBorder="1" applyAlignment="1">
      <alignment vertical="center" wrapText="1"/>
    </xf>
    <xf numFmtId="6" fontId="45" fillId="0" borderId="16" xfId="0" applyNumberFormat="1" applyFont="1" applyBorder="1" applyAlignment="1">
      <alignment vertical="center" wrapText="1"/>
    </xf>
    <xf numFmtId="8" fontId="50" fillId="0" borderId="18" xfId="0" applyNumberFormat="1" applyFont="1" applyBorder="1" applyAlignment="1">
      <alignment vertical="center" wrapText="1"/>
    </xf>
    <xf numFmtId="0" fontId="50" fillId="0" borderId="16" xfId="0" applyFont="1" applyBorder="1" applyAlignment="1">
      <alignment vertical="center" wrapText="1"/>
    </xf>
    <xf numFmtId="17" fontId="50" fillId="0" borderId="18" xfId="0" applyNumberFormat="1" applyFont="1" applyBorder="1" applyAlignment="1">
      <alignment vertical="center" wrapText="1"/>
    </xf>
    <xf numFmtId="17" fontId="50" fillId="0" borderId="16" xfId="0" applyNumberFormat="1" applyFont="1" applyBorder="1" applyAlignment="1">
      <alignment vertical="center" wrapText="1"/>
    </xf>
    <xf numFmtId="8" fontId="50" fillId="0" borderId="16" xfId="0" applyNumberFormat="1" applyFont="1" applyBorder="1" applyAlignment="1">
      <alignment vertical="center" wrapText="1"/>
    </xf>
    <xf numFmtId="2" fontId="50" fillId="0" borderId="18" xfId="0" applyNumberFormat="1" applyFont="1" applyBorder="1" applyAlignment="1">
      <alignment vertical="center" wrapText="1"/>
    </xf>
    <xf numFmtId="2" fontId="50" fillId="0" borderId="16" xfId="0" applyNumberFormat="1" applyFont="1" applyBorder="1" applyAlignment="1">
      <alignment vertical="center" wrapText="1"/>
    </xf>
    <xf numFmtId="14" fontId="50" fillId="0" borderId="18" xfId="0" applyNumberFormat="1" applyFont="1" applyBorder="1" applyAlignment="1">
      <alignment vertical="center" wrapText="1"/>
    </xf>
    <xf numFmtId="14" fontId="50" fillId="0" borderId="16" xfId="0" applyNumberFormat="1" applyFont="1" applyBorder="1" applyAlignment="1">
      <alignment vertical="center" wrapText="1"/>
    </xf>
    <xf numFmtId="0" fontId="0" fillId="0" borderId="8" xfId="0" applyBorder="1"/>
  </cellXfs>
  <cellStyles count="5">
    <cellStyle name="Comma [0]" xfId="2" builtinId="6"/>
    <cellStyle name="Currency" xfId="3" builtinId="4"/>
    <cellStyle name="Hyperlink" xfId="1" builtinId="8"/>
    <cellStyle name="Normal" xfId="0" builtinId="0"/>
    <cellStyle name="Per 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95"/>
  <sheetViews>
    <sheetView tabSelected="1" topLeftCell="C1" zoomScaleNormal="100" workbookViewId="0">
      <pane ySplit="2" topLeftCell="A255" activePane="bottomLeft" state="frozen"/>
      <selection activeCell="C1" sqref="C1"/>
      <selection pane="bottomLeft" activeCell="Q238" sqref="Q238"/>
    </sheetView>
  </sheetViews>
  <sheetFormatPr defaultColWidth="9.109375" defaultRowHeight="10.199999999999999" x14ac:dyDescent="0.2"/>
  <cols>
    <col min="1" max="1" width="25" style="2" bestFit="1" customWidth="1"/>
    <col min="2" max="2" width="18.88671875" style="2" bestFit="1" customWidth="1"/>
    <col min="3" max="3" width="13" style="4" bestFit="1" customWidth="1"/>
    <col min="4" max="4" width="10.44140625" style="4" bestFit="1" customWidth="1"/>
    <col min="5" max="5" width="25.6640625" style="2" bestFit="1" customWidth="1"/>
    <col min="6" max="6" width="9.88671875" style="2" bestFit="1" customWidth="1"/>
    <col min="7" max="7" width="12.109375" style="4" bestFit="1" customWidth="1"/>
    <col min="8" max="11" width="9.88671875" style="4" bestFit="1" customWidth="1"/>
    <col min="12" max="12" width="10.109375" style="4" bestFit="1" customWidth="1"/>
    <col min="13" max="19" width="9.88671875" style="4" bestFit="1" customWidth="1"/>
    <col min="20" max="20" width="11.6640625" style="4" bestFit="1" customWidth="1"/>
    <col min="21" max="21" width="7.6640625" style="4" bestFit="1" customWidth="1"/>
    <col min="22" max="22" width="10.88671875" style="4" customWidth="1"/>
    <col min="23" max="23" width="9.33203125" style="4" bestFit="1" customWidth="1"/>
    <col min="24" max="24" width="9" style="4" bestFit="1" customWidth="1"/>
    <col min="25" max="25" width="9.88671875" style="4" bestFit="1" customWidth="1"/>
    <col min="26" max="26" width="10.33203125" style="2" bestFit="1" customWidth="1"/>
    <col min="27" max="16384" width="9.109375" style="2"/>
  </cols>
  <sheetData>
    <row r="1" spans="1:24" x14ac:dyDescent="0.2">
      <c r="A1" s="14" t="s">
        <v>38</v>
      </c>
      <c r="B1" s="14"/>
      <c r="E1" s="309" t="s">
        <v>355</v>
      </c>
      <c r="F1" s="309"/>
      <c r="L1" s="24" t="s">
        <v>70</v>
      </c>
      <c r="U1" s="24" t="s">
        <v>637</v>
      </c>
      <c r="V1" s="24" t="s">
        <v>592</v>
      </c>
    </row>
    <row r="2" spans="1:24" x14ac:dyDescent="0.2">
      <c r="A2" s="18" t="s">
        <v>0</v>
      </c>
      <c r="B2" s="25" t="s">
        <v>50</v>
      </c>
      <c r="C2" s="5"/>
      <c r="D2" s="26" t="s">
        <v>1</v>
      </c>
      <c r="E2" s="1"/>
      <c r="F2" s="1"/>
      <c r="G2" s="5"/>
      <c r="H2" s="37" t="s">
        <v>75</v>
      </c>
      <c r="I2" s="37" t="s">
        <v>76</v>
      </c>
      <c r="J2" s="37" t="s">
        <v>77</v>
      </c>
      <c r="K2" s="37" t="s">
        <v>78</v>
      </c>
      <c r="L2" s="5" t="s">
        <v>28</v>
      </c>
      <c r="M2" s="37" t="s">
        <v>79</v>
      </c>
      <c r="N2" s="37" t="s">
        <v>80</v>
      </c>
      <c r="O2" s="37" t="s">
        <v>81</v>
      </c>
      <c r="P2" s="37" t="s">
        <v>82</v>
      </c>
      <c r="Q2" s="37" t="s">
        <v>238</v>
      </c>
      <c r="R2" s="37" t="s">
        <v>83</v>
      </c>
      <c r="S2" s="37" t="s">
        <v>591</v>
      </c>
      <c r="T2" s="37" t="s">
        <v>593</v>
      </c>
      <c r="U2" s="37" t="s">
        <v>222</v>
      </c>
      <c r="V2" s="37" t="s">
        <v>223</v>
      </c>
      <c r="W2" s="37" t="s">
        <v>224</v>
      </c>
      <c r="X2" s="37" t="s">
        <v>84</v>
      </c>
    </row>
    <row r="3" spans="1:24" x14ac:dyDescent="0.2">
      <c r="A3" s="18" t="s">
        <v>2</v>
      </c>
      <c r="B3" s="18" t="s">
        <v>3</v>
      </c>
      <c r="C3" s="17" t="s">
        <v>4</v>
      </c>
      <c r="D3" s="17" t="s">
        <v>2</v>
      </c>
      <c r="E3" s="18" t="s">
        <v>3</v>
      </c>
      <c r="F3" s="18" t="s">
        <v>5</v>
      </c>
      <c r="G3" s="17" t="s">
        <v>4</v>
      </c>
      <c r="H3" s="17" t="s">
        <v>6</v>
      </c>
      <c r="I3" s="17" t="s">
        <v>89</v>
      </c>
      <c r="J3" s="17" t="s">
        <v>7</v>
      </c>
      <c r="K3" s="17" t="s">
        <v>27</v>
      </c>
      <c r="L3" s="17" t="s">
        <v>29</v>
      </c>
      <c r="M3" s="17" t="s">
        <v>33</v>
      </c>
      <c r="N3" s="17" t="s">
        <v>25</v>
      </c>
      <c r="O3" s="17" t="s">
        <v>34</v>
      </c>
      <c r="P3" s="17" t="s">
        <v>8</v>
      </c>
      <c r="Q3" s="17" t="s">
        <v>35</v>
      </c>
      <c r="R3" s="17" t="s">
        <v>36</v>
      </c>
      <c r="S3" s="17" t="s">
        <v>32</v>
      </c>
      <c r="T3" s="17"/>
      <c r="U3" s="17" t="s">
        <v>30</v>
      </c>
      <c r="V3" s="17"/>
      <c r="W3" s="17" t="s">
        <v>10</v>
      </c>
      <c r="X3" s="17" t="s">
        <v>9</v>
      </c>
    </row>
    <row r="4" spans="1:24" x14ac:dyDescent="0.2">
      <c r="A4" s="12">
        <v>45748</v>
      </c>
      <c r="B4" s="14" t="s">
        <v>37</v>
      </c>
      <c r="C4" s="177">
        <v>17439.419999999998</v>
      </c>
      <c r="D4" s="10">
        <v>45762</v>
      </c>
      <c r="E4" s="21" t="s">
        <v>358</v>
      </c>
      <c r="F4" s="21" t="s">
        <v>289</v>
      </c>
      <c r="G4" s="4">
        <f>SUM((H4:X4))</f>
        <v>144</v>
      </c>
      <c r="U4" s="4">
        <v>120</v>
      </c>
      <c r="X4" s="4">
        <v>24</v>
      </c>
    </row>
    <row r="5" spans="1:24" x14ac:dyDescent="0.2">
      <c r="A5" s="23">
        <v>45756</v>
      </c>
      <c r="B5" s="21" t="s">
        <v>360</v>
      </c>
      <c r="C5" s="3">
        <v>6</v>
      </c>
      <c r="D5" s="178"/>
      <c r="E5" s="21" t="s">
        <v>359</v>
      </c>
      <c r="F5" s="21" t="s">
        <v>289</v>
      </c>
      <c r="G5" s="4">
        <f t="shared" ref="G5:G18" si="0">SUM((H5:X5))</f>
        <v>125.55</v>
      </c>
      <c r="I5" s="4">
        <v>125.55</v>
      </c>
    </row>
    <row r="6" spans="1:24" x14ac:dyDescent="0.2">
      <c r="A6" s="20">
        <v>45755</v>
      </c>
      <c r="B6" s="21" t="s">
        <v>361</v>
      </c>
      <c r="C6" s="4">
        <v>11.5</v>
      </c>
      <c r="E6" s="21" t="s">
        <v>366</v>
      </c>
      <c r="F6" s="21" t="s">
        <v>289</v>
      </c>
      <c r="G6" s="4">
        <f t="shared" si="0"/>
        <v>372.6</v>
      </c>
      <c r="S6" s="4">
        <v>0</v>
      </c>
      <c r="U6" s="4">
        <v>372.6</v>
      </c>
    </row>
    <row r="7" spans="1:24" x14ac:dyDescent="0.2">
      <c r="A7" s="10">
        <v>45763</v>
      </c>
      <c r="B7" s="21" t="s">
        <v>362</v>
      </c>
      <c r="C7" s="4">
        <v>11.5</v>
      </c>
      <c r="E7" s="21" t="s">
        <v>365</v>
      </c>
      <c r="F7" s="21" t="s">
        <v>289</v>
      </c>
      <c r="G7" s="4">
        <f t="shared" si="0"/>
        <v>45.6</v>
      </c>
      <c r="U7" s="4">
        <v>0</v>
      </c>
      <c r="V7" s="4">
        <v>38</v>
      </c>
      <c r="X7" s="4">
        <v>7.6</v>
      </c>
    </row>
    <row r="8" spans="1:24" x14ac:dyDescent="0.2">
      <c r="A8" s="23">
        <v>45769</v>
      </c>
      <c r="B8" s="21" t="s">
        <v>363</v>
      </c>
      <c r="C8" s="4">
        <v>214.35</v>
      </c>
      <c r="E8" s="21" t="s">
        <v>367</v>
      </c>
      <c r="F8" s="21" t="s">
        <v>289</v>
      </c>
      <c r="G8" s="4">
        <f t="shared" si="0"/>
        <v>54.33</v>
      </c>
      <c r="L8" s="4">
        <v>54.33</v>
      </c>
    </row>
    <row r="9" spans="1:24" x14ac:dyDescent="0.2">
      <c r="A9" s="10">
        <v>45769</v>
      </c>
      <c r="B9" s="44" t="s">
        <v>364</v>
      </c>
      <c r="C9" s="4">
        <v>41212</v>
      </c>
      <c r="E9" s="21" t="s">
        <v>368</v>
      </c>
      <c r="F9" s="21" t="s">
        <v>294</v>
      </c>
      <c r="G9" s="4">
        <f t="shared" si="0"/>
        <v>395.17</v>
      </c>
      <c r="P9" s="4">
        <v>376.35</v>
      </c>
      <c r="X9" s="4">
        <v>18.82</v>
      </c>
    </row>
    <row r="10" spans="1:24" x14ac:dyDescent="0.2">
      <c r="A10" s="35">
        <v>45777</v>
      </c>
      <c r="B10" s="21" t="s">
        <v>390</v>
      </c>
      <c r="C10" s="4">
        <v>11.5</v>
      </c>
      <c r="E10" s="21" t="s">
        <v>368</v>
      </c>
      <c r="F10" s="21" t="s">
        <v>294</v>
      </c>
      <c r="G10" s="4">
        <f t="shared" si="0"/>
        <v>17.600000000000001</v>
      </c>
      <c r="P10" s="4">
        <v>16.760000000000002</v>
      </c>
      <c r="X10" s="4">
        <v>0.84</v>
      </c>
    </row>
    <row r="11" spans="1:24" x14ac:dyDescent="0.2">
      <c r="A11" s="35"/>
      <c r="B11" s="21"/>
      <c r="D11" s="178"/>
      <c r="E11" s="21" t="s">
        <v>369</v>
      </c>
      <c r="F11" s="21" t="s">
        <v>294</v>
      </c>
      <c r="G11" s="4">
        <f t="shared" si="0"/>
        <v>19.600000000000001</v>
      </c>
      <c r="P11" s="4">
        <v>18.670000000000002</v>
      </c>
      <c r="X11" s="4">
        <v>0.93</v>
      </c>
    </row>
    <row r="12" spans="1:24" x14ac:dyDescent="0.2">
      <c r="A12" s="14"/>
      <c r="B12" s="14" t="s">
        <v>88</v>
      </c>
      <c r="C12" s="11">
        <f>SUM(C5:C11)</f>
        <v>41466.85</v>
      </c>
      <c r="E12" s="21" t="s">
        <v>370</v>
      </c>
      <c r="F12" s="21" t="s">
        <v>294</v>
      </c>
      <c r="G12" s="4">
        <f t="shared" si="0"/>
        <v>25.88</v>
      </c>
      <c r="P12" s="4">
        <v>0</v>
      </c>
      <c r="U12" s="4">
        <v>24.65</v>
      </c>
      <c r="X12" s="4">
        <v>1.23</v>
      </c>
    </row>
    <row r="13" spans="1:24" x14ac:dyDescent="0.2">
      <c r="A13" s="35">
        <v>45779</v>
      </c>
      <c r="B13" s="21" t="s">
        <v>391</v>
      </c>
      <c r="C13" s="24">
        <v>423.16</v>
      </c>
      <c r="E13" s="21" t="s">
        <v>371</v>
      </c>
      <c r="F13" s="21" t="s">
        <v>289</v>
      </c>
      <c r="G13" s="4">
        <f t="shared" si="0"/>
        <v>173.4</v>
      </c>
      <c r="U13" s="4">
        <v>173.4</v>
      </c>
    </row>
    <row r="14" spans="1:24" x14ac:dyDescent="0.2">
      <c r="A14" s="44">
        <v>45804</v>
      </c>
      <c r="B14" s="21" t="s">
        <v>406</v>
      </c>
      <c r="C14" s="4">
        <v>700</v>
      </c>
      <c r="E14" s="21" t="s">
        <v>372</v>
      </c>
      <c r="F14" s="21" t="s">
        <v>289</v>
      </c>
      <c r="G14" s="4">
        <f t="shared" si="0"/>
        <v>945.99</v>
      </c>
      <c r="M14" s="4">
        <v>527.79</v>
      </c>
      <c r="O14" s="4">
        <v>346.5</v>
      </c>
      <c r="X14" s="4">
        <v>71.7</v>
      </c>
    </row>
    <row r="15" spans="1:24" x14ac:dyDescent="0.2">
      <c r="A15" s="23"/>
      <c r="B15" s="21" t="s">
        <v>407</v>
      </c>
      <c r="D15" s="179"/>
      <c r="E15" s="21" t="s">
        <v>373</v>
      </c>
      <c r="F15" s="21" t="s">
        <v>289</v>
      </c>
      <c r="G15" s="4">
        <f t="shared" si="0"/>
        <v>43</v>
      </c>
      <c r="K15" s="4">
        <v>43</v>
      </c>
    </row>
    <row r="16" spans="1:24" x14ac:dyDescent="0.2">
      <c r="A16" s="21"/>
      <c r="B16" s="21"/>
      <c r="C16" s="11"/>
      <c r="E16" s="21"/>
      <c r="F16" s="21" t="s">
        <v>294</v>
      </c>
      <c r="P16" s="4">
        <v>0.5</v>
      </c>
      <c r="X16" s="4">
        <v>0.02</v>
      </c>
    </row>
    <row r="17" spans="1:26" x14ac:dyDescent="0.2">
      <c r="A17" s="21"/>
      <c r="B17" s="21"/>
      <c r="C17" s="11"/>
      <c r="E17" s="21" t="s">
        <v>375</v>
      </c>
      <c r="F17" s="21" t="s">
        <v>289</v>
      </c>
      <c r="G17" s="4">
        <f t="shared" si="0"/>
        <v>27.06</v>
      </c>
      <c r="L17" s="4">
        <v>27.06</v>
      </c>
    </row>
    <row r="18" spans="1:26" x14ac:dyDescent="0.2">
      <c r="A18" s="21"/>
      <c r="B18" s="21"/>
      <c r="C18" s="11"/>
      <c r="E18" s="21" t="s">
        <v>374</v>
      </c>
      <c r="F18" s="21" t="s">
        <v>289</v>
      </c>
      <c r="G18" s="4">
        <f t="shared" si="0"/>
        <v>996.42</v>
      </c>
      <c r="H18" s="4">
        <v>996.42</v>
      </c>
    </row>
    <row r="19" spans="1:26" x14ac:dyDescent="0.2">
      <c r="A19" s="10"/>
      <c r="B19" s="14" t="s">
        <v>281</v>
      </c>
      <c r="C19" s="11">
        <f>SUM(C13:C16)</f>
        <v>1123.1600000000001</v>
      </c>
      <c r="D19" s="144" t="s">
        <v>286</v>
      </c>
      <c r="E19" s="14" t="s">
        <v>286</v>
      </c>
      <c r="F19" s="21"/>
      <c r="G19" s="11">
        <f>SUM(G4:G18)</f>
        <v>3386.2000000000003</v>
      </c>
      <c r="H19" s="4">
        <f>SUM(H4:H18)</f>
        <v>996.42</v>
      </c>
      <c r="I19" s="4">
        <f t="shared" ref="I19:X19" si="1">SUM(I4:I18)</f>
        <v>125.55</v>
      </c>
      <c r="J19" s="4">
        <f t="shared" si="1"/>
        <v>0</v>
      </c>
      <c r="K19" s="4">
        <f t="shared" si="1"/>
        <v>43</v>
      </c>
      <c r="L19" s="4">
        <f t="shared" si="1"/>
        <v>81.39</v>
      </c>
      <c r="M19" s="4">
        <f t="shared" si="1"/>
        <v>527.79</v>
      </c>
      <c r="N19" s="4">
        <f t="shared" si="1"/>
        <v>0</v>
      </c>
      <c r="O19" s="4">
        <f t="shared" si="1"/>
        <v>346.5</v>
      </c>
      <c r="P19" s="4">
        <f t="shared" si="1"/>
        <v>412.28000000000003</v>
      </c>
      <c r="Q19" s="4">
        <f t="shared" si="1"/>
        <v>0</v>
      </c>
      <c r="R19" s="4">
        <f t="shared" si="1"/>
        <v>0</v>
      </c>
      <c r="S19" s="4">
        <f t="shared" si="1"/>
        <v>0</v>
      </c>
      <c r="T19" s="4">
        <f t="shared" si="1"/>
        <v>0</v>
      </c>
      <c r="U19" s="4">
        <f t="shared" si="1"/>
        <v>690.65</v>
      </c>
      <c r="V19" s="4">
        <f t="shared" si="1"/>
        <v>38</v>
      </c>
      <c r="W19" s="4">
        <f t="shared" si="1"/>
        <v>0</v>
      </c>
      <c r="X19" s="11">
        <f t="shared" si="1"/>
        <v>125.14</v>
      </c>
      <c r="Z19" s="3"/>
    </row>
    <row r="20" spans="1:26" x14ac:dyDescent="0.2">
      <c r="A20" s="23">
        <v>45838</v>
      </c>
      <c r="B20" s="21" t="s">
        <v>206</v>
      </c>
      <c r="C20" s="4">
        <v>100.12</v>
      </c>
      <c r="D20" s="10"/>
      <c r="E20" s="21" t="s">
        <v>392</v>
      </c>
      <c r="F20" s="21" t="s">
        <v>289</v>
      </c>
    </row>
    <row r="21" spans="1:26" ht="13.2" x14ac:dyDescent="0.25">
      <c r="A21" s="44">
        <v>45831</v>
      </c>
      <c r="B21" s="21" t="s">
        <v>421</v>
      </c>
      <c r="C21" s="24">
        <v>17.22</v>
      </c>
      <c r="D21" s="239">
        <v>45790</v>
      </c>
      <c r="E21" s="21" t="s">
        <v>393</v>
      </c>
      <c r="F21" s="21" t="s">
        <v>289</v>
      </c>
      <c r="G21" s="4">
        <f t="shared" ref="G21:G87" si="2">SUM((H21:X21))</f>
        <v>82.53</v>
      </c>
      <c r="U21" s="4">
        <v>82.53</v>
      </c>
    </row>
    <row r="22" spans="1:26" x14ac:dyDescent="0.2">
      <c r="A22" s="10">
        <v>45825</v>
      </c>
      <c r="B22" s="21" t="s">
        <v>422</v>
      </c>
      <c r="C22" s="24">
        <v>356.5</v>
      </c>
      <c r="D22" s="10"/>
      <c r="E22" s="21" t="s">
        <v>394</v>
      </c>
      <c r="F22" s="21" t="s">
        <v>289</v>
      </c>
      <c r="G22" s="4">
        <f t="shared" si="2"/>
        <v>999.72</v>
      </c>
      <c r="J22" s="4">
        <v>999.72</v>
      </c>
    </row>
    <row r="23" spans="1:26" x14ac:dyDescent="0.2">
      <c r="A23" s="10"/>
      <c r="B23" s="21"/>
      <c r="C23" s="24"/>
      <c r="D23" s="10"/>
      <c r="E23" s="21" t="s">
        <v>395</v>
      </c>
      <c r="F23" s="21" t="s">
        <v>289</v>
      </c>
      <c r="G23" s="4">
        <f t="shared" si="2"/>
        <v>490.99</v>
      </c>
      <c r="Q23" s="4">
        <v>409.16</v>
      </c>
      <c r="X23" s="4">
        <v>81.83</v>
      </c>
    </row>
    <row r="24" spans="1:26" x14ac:dyDescent="0.2">
      <c r="A24" s="10"/>
      <c r="B24" s="21"/>
      <c r="C24" s="24"/>
      <c r="D24" s="10"/>
      <c r="E24" s="21" t="s">
        <v>396</v>
      </c>
      <c r="F24" s="21" t="s">
        <v>289</v>
      </c>
      <c r="G24" s="4">
        <f t="shared" si="2"/>
        <v>450</v>
      </c>
      <c r="H24" s="24" t="s">
        <v>467</v>
      </c>
      <c r="S24" s="4">
        <v>260</v>
      </c>
      <c r="T24" s="4">
        <v>190</v>
      </c>
    </row>
    <row r="25" spans="1:26" x14ac:dyDescent="0.2">
      <c r="A25" s="10"/>
      <c r="B25" s="14" t="s">
        <v>282</v>
      </c>
      <c r="C25" s="11">
        <f>SUM(C20:C24)</f>
        <v>473.84000000000003</v>
      </c>
      <c r="D25" s="10"/>
      <c r="E25" s="21" t="s">
        <v>397</v>
      </c>
      <c r="F25" s="21" t="s">
        <v>289</v>
      </c>
      <c r="G25" s="4">
        <f t="shared" si="2"/>
        <v>368.42</v>
      </c>
      <c r="U25" s="24">
        <v>368.42</v>
      </c>
    </row>
    <row r="26" spans="1:26" x14ac:dyDescent="0.2">
      <c r="A26" s="46">
        <v>45868</v>
      </c>
      <c r="B26" s="14" t="s">
        <v>481</v>
      </c>
      <c r="C26" s="11">
        <v>350</v>
      </c>
      <c r="D26" s="10"/>
      <c r="E26" s="21" t="s">
        <v>398</v>
      </c>
      <c r="F26" s="21" t="s">
        <v>289</v>
      </c>
      <c r="G26" s="4">
        <f t="shared" si="2"/>
        <v>28</v>
      </c>
      <c r="K26" s="4">
        <v>28</v>
      </c>
    </row>
    <row r="27" spans="1:26" x14ac:dyDescent="0.2">
      <c r="A27" s="35"/>
      <c r="B27" s="21"/>
      <c r="D27" s="10"/>
      <c r="E27" s="21" t="s">
        <v>359</v>
      </c>
      <c r="F27" s="21" t="s">
        <v>289</v>
      </c>
      <c r="G27" s="4">
        <f t="shared" si="2"/>
        <v>125.55</v>
      </c>
      <c r="I27" s="4">
        <v>125.55</v>
      </c>
    </row>
    <row r="28" spans="1:26" x14ac:dyDescent="0.2">
      <c r="A28" s="35"/>
      <c r="B28" s="21"/>
      <c r="D28" s="10">
        <v>45786</v>
      </c>
      <c r="E28" s="21" t="s">
        <v>399</v>
      </c>
      <c r="F28" s="21" t="s">
        <v>289</v>
      </c>
      <c r="G28" s="4">
        <f t="shared" si="2"/>
        <v>16.919999999999998</v>
      </c>
      <c r="P28" s="4">
        <v>16.11</v>
      </c>
      <c r="X28" s="4">
        <v>0.81</v>
      </c>
    </row>
    <row r="29" spans="1:26" x14ac:dyDescent="0.2">
      <c r="A29" s="35"/>
      <c r="B29" s="14" t="s">
        <v>283</v>
      </c>
      <c r="C29" s="11">
        <f>SUM(C26:C28)</f>
        <v>350</v>
      </c>
      <c r="D29" s="10"/>
      <c r="E29" s="21" t="s">
        <v>399</v>
      </c>
      <c r="F29" s="21" t="s">
        <v>294</v>
      </c>
      <c r="G29" s="4">
        <f t="shared" si="2"/>
        <v>343.66</v>
      </c>
      <c r="P29" s="4">
        <v>327.3</v>
      </c>
      <c r="X29" s="4">
        <v>16.36</v>
      </c>
    </row>
    <row r="30" spans="1:26" x14ac:dyDescent="0.2">
      <c r="A30" s="35">
        <v>45888</v>
      </c>
      <c r="B30" s="21" t="s">
        <v>502</v>
      </c>
      <c r="C30" s="4">
        <v>350</v>
      </c>
      <c r="D30" s="10"/>
      <c r="E30" s="21" t="s">
        <v>370</v>
      </c>
      <c r="F30" s="21" t="s">
        <v>289</v>
      </c>
      <c r="G30" s="4">
        <f t="shared" si="2"/>
        <v>20.62</v>
      </c>
      <c r="U30" s="4">
        <v>19.64</v>
      </c>
      <c r="X30" s="4">
        <v>0.98</v>
      </c>
    </row>
    <row r="31" spans="1:26" x14ac:dyDescent="0.2">
      <c r="A31" s="35"/>
      <c r="B31" s="21"/>
      <c r="D31" s="10"/>
      <c r="E31" s="21" t="s">
        <v>400</v>
      </c>
      <c r="F31" s="21" t="s">
        <v>289</v>
      </c>
      <c r="G31" s="4">
        <f t="shared" si="2"/>
        <v>131.1</v>
      </c>
      <c r="M31" s="4">
        <v>131.1</v>
      </c>
    </row>
    <row r="32" spans="1:26" x14ac:dyDescent="0.2">
      <c r="A32" s="35"/>
      <c r="B32" s="21"/>
      <c r="D32" s="10"/>
      <c r="E32" s="21" t="s">
        <v>401</v>
      </c>
      <c r="F32" s="21" t="s">
        <v>289</v>
      </c>
      <c r="G32" s="4">
        <f t="shared" si="2"/>
        <v>18.330000000000002</v>
      </c>
      <c r="P32" s="4">
        <v>17.46</v>
      </c>
      <c r="X32" s="4">
        <v>0.87</v>
      </c>
    </row>
    <row r="33" spans="1:25" x14ac:dyDescent="0.2">
      <c r="A33" s="35"/>
      <c r="B33" s="21"/>
      <c r="D33" s="10"/>
      <c r="E33" s="21" t="s">
        <v>367</v>
      </c>
      <c r="F33" s="21" t="s">
        <v>289</v>
      </c>
      <c r="G33" s="4">
        <f t="shared" si="2"/>
        <v>11.25</v>
      </c>
      <c r="L33" s="4">
        <v>11.25</v>
      </c>
    </row>
    <row r="34" spans="1:25" x14ac:dyDescent="0.2">
      <c r="A34" s="35"/>
      <c r="B34" s="21"/>
      <c r="D34" s="10"/>
      <c r="E34" s="21" t="s">
        <v>402</v>
      </c>
      <c r="F34" s="21" t="s">
        <v>289</v>
      </c>
      <c r="G34" s="4">
        <f t="shared" si="2"/>
        <v>28.7</v>
      </c>
      <c r="T34" s="4">
        <v>28.7</v>
      </c>
    </row>
    <row r="35" spans="1:25" x14ac:dyDescent="0.2">
      <c r="A35" s="35"/>
      <c r="B35" s="21"/>
      <c r="D35" s="10"/>
      <c r="E35" s="21" t="s">
        <v>403</v>
      </c>
      <c r="F35" s="21"/>
      <c r="G35" s="4">
        <f t="shared" si="2"/>
        <v>53.06</v>
      </c>
      <c r="L35" s="4">
        <v>53.06</v>
      </c>
    </row>
    <row r="36" spans="1:25" x14ac:dyDescent="0.2">
      <c r="A36" s="35"/>
      <c r="B36" s="21"/>
      <c r="D36" s="10">
        <v>45808</v>
      </c>
      <c r="E36" s="21" t="s">
        <v>404</v>
      </c>
      <c r="F36" s="21" t="s">
        <v>289</v>
      </c>
      <c r="G36" s="4">
        <f t="shared" si="2"/>
        <v>996.42</v>
      </c>
      <c r="H36" s="4">
        <v>996.42</v>
      </c>
    </row>
    <row r="37" spans="1:25" x14ac:dyDescent="0.2">
      <c r="A37" s="35"/>
      <c r="B37" s="21"/>
      <c r="D37" s="10"/>
      <c r="E37" s="21" t="s">
        <v>405</v>
      </c>
      <c r="F37" s="21" t="s">
        <v>289</v>
      </c>
      <c r="G37" s="4">
        <f t="shared" si="2"/>
        <v>2231.16</v>
      </c>
      <c r="Q37" s="4">
        <v>1859.3</v>
      </c>
      <c r="X37" s="4">
        <v>371.86</v>
      </c>
    </row>
    <row r="38" spans="1:25" x14ac:dyDescent="0.2">
      <c r="B38" s="21"/>
      <c r="D38" s="143" t="s">
        <v>54</v>
      </c>
      <c r="E38" s="14" t="s">
        <v>376</v>
      </c>
      <c r="G38" s="11">
        <f>SUM(G20:G37)</f>
        <v>6396.4299999999994</v>
      </c>
      <c r="H38" s="11">
        <f t="shared" ref="H38:X38" si="3">SUM(H20:H37)</f>
        <v>996.42</v>
      </c>
      <c r="I38" s="11">
        <f t="shared" si="3"/>
        <v>125.55</v>
      </c>
      <c r="J38" s="11">
        <f t="shared" si="3"/>
        <v>999.72</v>
      </c>
      <c r="K38" s="11">
        <f t="shared" si="3"/>
        <v>28</v>
      </c>
      <c r="L38" s="11">
        <f t="shared" si="3"/>
        <v>64.31</v>
      </c>
      <c r="M38" s="11">
        <f t="shared" si="3"/>
        <v>131.1</v>
      </c>
      <c r="N38" s="4">
        <f t="shared" si="3"/>
        <v>0</v>
      </c>
      <c r="O38" s="4">
        <f t="shared" si="3"/>
        <v>0</v>
      </c>
      <c r="P38" s="11">
        <f t="shared" si="3"/>
        <v>360.87</v>
      </c>
      <c r="Q38" s="11">
        <f t="shared" si="3"/>
        <v>2268.46</v>
      </c>
      <c r="R38" s="4">
        <f t="shared" si="3"/>
        <v>0</v>
      </c>
      <c r="S38" s="11">
        <f t="shared" si="3"/>
        <v>260</v>
      </c>
      <c r="T38" s="11">
        <f t="shared" si="3"/>
        <v>218.7</v>
      </c>
      <c r="U38" s="11">
        <f t="shared" si="3"/>
        <v>470.59000000000003</v>
      </c>
      <c r="V38" s="4">
        <f t="shared" si="3"/>
        <v>0</v>
      </c>
      <c r="W38" s="4">
        <f t="shared" si="3"/>
        <v>0</v>
      </c>
      <c r="X38" s="11">
        <f t="shared" si="3"/>
        <v>472.71000000000004</v>
      </c>
    </row>
    <row r="39" spans="1:25" x14ac:dyDescent="0.2">
      <c r="A39" s="10"/>
      <c r="B39" s="21"/>
      <c r="C39" s="51"/>
      <c r="D39" s="10"/>
      <c r="E39" s="21" t="s">
        <v>373</v>
      </c>
      <c r="F39" s="21" t="s">
        <v>289</v>
      </c>
      <c r="G39" s="4">
        <f t="shared" si="2"/>
        <v>28</v>
      </c>
      <c r="K39" s="4">
        <v>28</v>
      </c>
    </row>
    <row r="40" spans="1:25" x14ac:dyDescent="0.2">
      <c r="A40" s="35"/>
      <c r="B40" s="14" t="s">
        <v>284</v>
      </c>
      <c r="C40" s="11">
        <f>SUM(C30:C39)</f>
        <v>350</v>
      </c>
      <c r="D40" s="12"/>
      <c r="E40" s="21" t="s">
        <v>367</v>
      </c>
      <c r="F40" s="21" t="s">
        <v>289</v>
      </c>
      <c r="G40" s="4">
        <f t="shared" si="2"/>
        <v>52.16</v>
      </c>
      <c r="L40" s="4">
        <v>52.16</v>
      </c>
    </row>
    <row r="41" spans="1:25" x14ac:dyDescent="0.2">
      <c r="A41" s="35">
        <v>45903</v>
      </c>
      <c r="B41" s="21" t="s">
        <v>541</v>
      </c>
      <c r="C41" s="4">
        <v>3250</v>
      </c>
      <c r="D41" s="10"/>
      <c r="E41" s="21" t="s">
        <v>412</v>
      </c>
      <c r="F41" s="21" t="s">
        <v>289</v>
      </c>
      <c r="G41" s="4">
        <f t="shared" si="2"/>
        <v>125.75</v>
      </c>
      <c r="I41" s="4">
        <v>125.75</v>
      </c>
    </row>
    <row r="42" spans="1:25" x14ac:dyDescent="0.2">
      <c r="A42" s="44">
        <v>45910</v>
      </c>
      <c r="B42" s="44" t="s">
        <v>542</v>
      </c>
      <c r="C42" s="4">
        <v>13</v>
      </c>
      <c r="D42" s="23"/>
      <c r="E42" s="21" t="s">
        <v>413</v>
      </c>
      <c r="F42" s="21" t="s">
        <v>289</v>
      </c>
      <c r="G42" s="4">
        <f t="shared" si="2"/>
        <v>285.60000000000002</v>
      </c>
      <c r="P42" s="4">
        <v>238</v>
      </c>
      <c r="X42" s="4">
        <v>47.6</v>
      </c>
    </row>
    <row r="43" spans="1:25" x14ac:dyDescent="0.2">
      <c r="A43" s="35">
        <v>45922</v>
      </c>
      <c r="B43" s="21" t="s">
        <v>543</v>
      </c>
      <c r="C43" s="24">
        <v>226.63</v>
      </c>
      <c r="D43" s="10"/>
      <c r="E43" s="21" t="s">
        <v>414</v>
      </c>
      <c r="F43" s="21" t="s">
        <v>289</v>
      </c>
      <c r="G43" s="4">
        <f t="shared" si="2"/>
        <v>475</v>
      </c>
      <c r="S43" s="4">
        <v>330</v>
      </c>
      <c r="T43" s="4">
        <v>145</v>
      </c>
    </row>
    <row r="44" spans="1:25" x14ac:dyDescent="0.2">
      <c r="A44" s="35">
        <v>45930</v>
      </c>
      <c r="B44" s="21" t="s">
        <v>555</v>
      </c>
      <c r="C44" s="24">
        <v>205.02</v>
      </c>
      <c r="D44" s="10"/>
      <c r="E44" s="21" t="s">
        <v>397</v>
      </c>
      <c r="F44" s="21" t="s">
        <v>289</v>
      </c>
      <c r="G44" s="4">
        <f t="shared" si="2"/>
        <v>318.29000000000002</v>
      </c>
      <c r="U44" s="4">
        <v>295.36</v>
      </c>
      <c r="V44" s="4">
        <v>22.93</v>
      </c>
    </row>
    <row r="45" spans="1:25" x14ac:dyDescent="0.2">
      <c r="A45" s="10"/>
      <c r="B45" s="21"/>
      <c r="C45" s="24"/>
      <c r="D45" s="10"/>
      <c r="E45" s="21" t="s">
        <v>415</v>
      </c>
      <c r="F45" s="21" t="s">
        <v>289</v>
      </c>
      <c r="G45" s="4">
        <f t="shared" si="2"/>
        <v>25</v>
      </c>
      <c r="Q45" s="4">
        <v>25</v>
      </c>
    </row>
    <row r="46" spans="1:25" x14ac:dyDescent="0.2">
      <c r="A46" s="35"/>
      <c r="B46" s="14" t="s">
        <v>96</v>
      </c>
      <c r="C46" s="11">
        <f>SUM(C41:C45)</f>
        <v>3694.65</v>
      </c>
      <c r="D46" s="10"/>
      <c r="E46" s="21" t="s">
        <v>416</v>
      </c>
      <c r="F46" s="21" t="s">
        <v>289</v>
      </c>
      <c r="G46" s="24">
        <f t="shared" si="2"/>
        <v>71.239999999999995</v>
      </c>
      <c r="H46" s="11"/>
      <c r="I46" s="11"/>
      <c r="J46" s="11"/>
      <c r="K46" s="24"/>
      <c r="L46" s="11">
        <v>59.37</v>
      </c>
      <c r="M46" s="24"/>
      <c r="N46" s="11"/>
      <c r="O46" s="11"/>
      <c r="P46" s="11"/>
      <c r="Q46" s="24"/>
      <c r="R46" s="24"/>
      <c r="S46" s="24"/>
      <c r="T46" s="24"/>
      <c r="U46" s="24"/>
      <c r="V46" s="24"/>
      <c r="W46" s="24"/>
      <c r="X46" s="24">
        <v>11.87</v>
      </c>
      <c r="Y46" s="11"/>
    </row>
    <row r="47" spans="1:25" x14ac:dyDescent="0.2">
      <c r="A47" s="35"/>
      <c r="B47" s="21"/>
      <c r="D47" s="10"/>
      <c r="E47" s="21" t="s">
        <v>399</v>
      </c>
      <c r="F47" s="21" t="s">
        <v>294</v>
      </c>
      <c r="G47" s="24">
        <f t="shared" si="2"/>
        <v>350.41</v>
      </c>
      <c r="H47" s="11"/>
      <c r="I47" s="11"/>
      <c r="J47" s="11"/>
      <c r="K47" s="11"/>
      <c r="L47" s="11"/>
      <c r="M47" s="24"/>
      <c r="N47" s="11"/>
      <c r="O47" s="11"/>
      <c r="P47" s="24">
        <v>333.72</v>
      </c>
      <c r="Q47" s="11"/>
      <c r="R47" s="24"/>
      <c r="S47" s="24"/>
      <c r="T47" s="24"/>
      <c r="U47" s="24"/>
      <c r="V47" s="24"/>
      <c r="W47" s="24"/>
      <c r="X47" s="24">
        <v>16.690000000000001</v>
      </c>
      <c r="Y47" s="11"/>
    </row>
    <row r="48" spans="1:25" x14ac:dyDescent="0.2">
      <c r="A48" s="35"/>
      <c r="B48" s="21"/>
      <c r="C48" s="24"/>
      <c r="D48" s="10"/>
      <c r="E48" s="21" t="s">
        <v>369</v>
      </c>
      <c r="F48" s="21" t="s">
        <v>294</v>
      </c>
      <c r="G48" s="24">
        <f t="shared" si="2"/>
        <v>18.350000000000001</v>
      </c>
      <c r="H48" s="11"/>
      <c r="I48" s="11"/>
      <c r="J48" s="11"/>
      <c r="K48" s="11"/>
      <c r="L48" s="24"/>
      <c r="M48" s="24"/>
      <c r="N48" s="11"/>
      <c r="O48" s="11"/>
      <c r="P48" s="24">
        <v>17.48</v>
      </c>
      <c r="Q48" s="11"/>
      <c r="R48" s="24"/>
      <c r="S48" s="24"/>
      <c r="T48" s="24"/>
      <c r="U48" s="24"/>
      <c r="V48" s="24"/>
      <c r="W48" s="24"/>
      <c r="X48" s="24">
        <v>0.87</v>
      </c>
      <c r="Y48" s="11"/>
    </row>
    <row r="49" spans="1:26" x14ac:dyDescent="0.2">
      <c r="B49" s="21"/>
      <c r="C49" s="24"/>
      <c r="D49" s="10"/>
      <c r="E49" s="21" t="s">
        <v>417</v>
      </c>
      <c r="F49" s="21" t="s">
        <v>294</v>
      </c>
      <c r="G49" s="24">
        <f t="shared" si="2"/>
        <v>28.78</v>
      </c>
      <c r="H49" s="11"/>
      <c r="I49" s="11"/>
      <c r="J49" s="11"/>
      <c r="K49" s="11"/>
      <c r="L49" s="24"/>
      <c r="M49" s="24"/>
      <c r="N49" s="11"/>
      <c r="O49" s="11"/>
      <c r="P49" s="11"/>
      <c r="Q49" s="11"/>
      <c r="R49" s="24"/>
      <c r="S49" s="24"/>
      <c r="T49" s="24"/>
      <c r="U49" s="24">
        <v>27.41</v>
      </c>
      <c r="V49" s="24"/>
      <c r="W49" s="24"/>
      <c r="X49" s="24">
        <v>1.37</v>
      </c>
      <c r="Y49" s="11"/>
    </row>
    <row r="50" spans="1:26" x14ac:dyDescent="0.2">
      <c r="A50" s="10"/>
      <c r="B50" s="21"/>
      <c r="C50" s="24"/>
      <c r="D50" s="10"/>
      <c r="E50" s="21" t="s">
        <v>418</v>
      </c>
      <c r="F50" s="21" t="s">
        <v>294</v>
      </c>
      <c r="G50" s="24">
        <f t="shared" si="2"/>
        <v>6</v>
      </c>
      <c r="H50" s="24"/>
      <c r="I50" s="11"/>
      <c r="J50" s="11"/>
      <c r="K50" s="11"/>
      <c r="L50" s="11">
        <v>6</v>
      </c>
      <c r="M50" s="24"/>
      <c r="N50" s="11"/>
      <c r="O50" s="11"/>
      <c r="P50" s="11"/>
      <c r="Q50" s="11"/>
      <c r="R50" s="24"/>
      <c r="S50" s="24"/>
      <c r="T50" s="24"/>
      <c r="U50" s="24"/>
      <c r="V50" s="24"/>
      <c r="W50" s="24"/>
      <c r="X50" s="24"/>
      <c r="Y50" s="11"/>
    </row>
    <row r="51" spans="1:26" x14ac:dyDescent="0.2">
      <c r="B51" s="46" t="s">
        <v>98</v>
      </c>
      <c r="C51" s="11">
        <f>SUM(C47:C50)</f>
        <v>0</v>
      </c>
      <c r="D51" s="10"/>
      <c r="E51" s="21" t="s">
        <v>374</v>
      </c>
      <c r="F51" s="21" t="s">
        <v>289</v>
      </c>
      <c r="G51" s="24">
        <f t="shared" si="2"/>
        <v>996.22</v>
      </c>
      <c r="H51" s="11">
        <v>996.22</v>
      </c>
      <c r="I51" s="11"/>
      <c r="J51" s="11"/>
      <c r="K51" s="11"/>
      <c r="L51" s="11"/>
      <c r="M51" s="24"/>
      <c r="N51" s="11"/>
      <c r="O51" s="11"/>
      <c r="P51" s="11"/>
      <c r="Q51" s="11"/>
      <c r="R51" s="24"/>
      <c r="S51" s="24"/>
      <c r="T51" s="24"/>
      <c r="U51" s="24"/>
      <c r="V51" s="24"/>
      <c r="W51" s="24"/>
      <c r="X51" s="24"/>
      <c r="Y51" s="11"/>
    </row>
    <row r="52" spans="1:26" x14ac:dyDescent="0.2">
      <c r="A52" s="23">
        <v>45981</v>
      </c>
      <c r="B52" s="23" t="s">
        <v>285</v>
      </c>
      <c r="C52" s="4">
        <v>1826.36</v>
      </c>
      <c r="D52" s="10"/>
      <c r="E52" s="21" t="s">
        <v>419</v>
      </c>
      <c r="F52" s="21" t="s">
        <v>289</v>
      </c>
      <c r="G52" s="24">
        <f t="shared" si="2"/>
        <v>2231.16</v>
      </c>
      <c r="H52" s="11"/>
      <c r="I52" s="11"/>
      <c r="J52" s="11"/>
      <c r="K52" s="11"/>
      <c r="L52" s="24"/>
      <c r="M52" s="24"/>
      <c r="N52" s="11"/>
      <c r="O52" s="11"/>
      <c r="P52" s="11"/>
      <c r="Q52" s="24">
        <v>1859.3</v>
      </c>
      <c r="R52" s="24"/>
      <c r="S52" s="24"/>
      <c r="T52" s="24"/>
      <c r="U52" s="24"/>
      <c r="V52" s="24"/>
      <c r="W52" s="24"/>
      <c r="X52" s="24">
        <v>371.86</v>
      </c>
      <c r="Y52" s="11"/>
    </row>
    <row r="53" spans="1:26" x14ac:dyDescent="0.2">
      <c r="A53" s="10"/>
      <c r="B53" s="21"/>
      <c r="D53" s="10"/>
      <c r="E53" s="21" t="s">
        <v>479</v>
      </c>
      <c r="F53" s="22" t="s">
        <v>289</v>
      </c>
      <c r="G53" s="6">
        <f t="shared" si="2"/>
        <v>61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>
        <v>61</v>
      </c>
      <c r="V53" s="6"/>
      <c r="W53" s="6"/>
      <c r="X53" s="6"/>
    </row>
    <row r="54" spans="1:26" x14ac:dyDescent="0.2">
      <c r="D54" s="12"/>
      <c r="E54" s="21"/>
      <c r="F54" s="22"/>
      <c r="G54" s="146">
        <f t="shared" si="2"/>
        <v>0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6" x14ac:dyDescent="0.2">
      <c r="D55" s="145" t="s">
        <v>236</v>
      </c>
      <c r="E55" s="14" t="s">
        <v>236</v>
      </c>
      <c r="F55" s="7"/>
      <c r="G55" s="13">
        <f>SUM(G39:G54)</f>
        <v>5072.96</v>
      </c>
      <c r="H55" s="13">
        <f t="shared" ref="H55:X55" si="4">SUM(H39:H54)</f>
        <v>996.22</v>
      </c>
      <c r="I55" s="13">
        <f t="shared" si="4"/>
        <v>125.75</v>
      </c>
      <c r="J55" s="13">
        <f t="shared" si="4"/>
        <v>0</v>
      </c>
      <c r="K55" s="13">
        <f t="shared" si="4"/>
        <v>28</v>
      </c>
      <c r="L55" s="13">
        <f t="shared" si="4"/>
        <v>117.53</v>
      </c>
      <c r="M55" s="13">
        <f t="shared" si="4"/>
        <v>0</v>
      </c>
      <c r="N55" s="13">
        <f t="shared" si="4"/>
        <v>0</v>
      </c>
      <c r="O55" s="13">
        <f t="shared" si="4"/>
        <v>0</v>
      </c>
      <c r="P55" s="13">
        <f t="shared" si="4"/>
        <v>589.20000000000005</v>
      </c>
      <c r="Q55" s="13">
        <f t="shared" si="4"/>
        <v>1884.3</v>
      </c>
      <c r="R55" s="13">
        <f t="shared" si="4"/>
        <v>0</v>
      </c>
      <c r="S55" s="13">
        <f t="shared" si="4"/>
        <v>330</v>
      </c>
      <c r="T55" s="13">
        <f t="shared" si="4"/>
        <v>145</v>
      </c>
      <c r="U55" s="13">
        <f t="shared" si="4"/>
        <v>383.77000000000004</v>
      </c>
      <c r="V55" s="13">
        <f t="shared" si="4"/>
        <v>22.93</v>
      </c>
      <c r="W55" s="13">
        <f t="shared" si="4"/>
        <v>0</v>
      </c>
      <c r="X55" s="13">
        <f t="shared" si="4"/>
        <v>450.26</v>
      </c>
    </row>
    <row r="56" spans="1:26" x14ac:dyDescent="0.2">
      <c r="A56" s="10"/>
      <c r="B56" s="14" t="s">
        <v>219</v>
      </c>
      <c r="C56" s="11">
        <f>SUM(C52:C55)</f>
        <v>1826.36</v>
      </c>
      <c r="D56" s="147"/>
      <c r="E56" s="21" t="s">
        <v>468</v>
      </c>
      <c r="F56" s="21" t="s">
        <v>294</v>
      </c>
      <c r="G56" s="4">
        <f t="shared" si="2"/>
        <v>24.630000000000003</v>
      </c>
      <c r="U56" s="4">
        <v>23.46</v>
      </c>
      <c r="X56" s="4">
        <v>1.17</v>
      </c>
    </row>
    <row r="57" spans="1:26" x14ac:dyDescent="0.2">
      <c r="A57" s="35">
        <v>45992</v>
      </c>
      <c r="B57" s="21" t="s">
        <v>675</v>
      </c>
      <c r="C57" s="2">
        <v>3262</v>
      </c>
      <c r="D57" s="148"/>
      <c r="E57" s="21" t="s">
        <v>368</v>
      </c>
      <c r="F57" s="21" t="s">
        <v>294</v>
      </c>
      <c r="G57" s="4">
        <f t="shared" si="2"/>
        <v>16.850000000000001</v>
      </c>
      <c r="P57" s="4">
        <v>16.05</v>
      </c>
      <c r="X57" s="4">
        <v>0.8</v>
      </c>
    </row>
    <row r="58" spans="1:26" ht="13.2" x14ac:dyDescent="0.25">
      <c r="A58" s="10"/>
      <c r="B58" s="167" t="s">
        <v>206</v>
      </c>
      <c r="C58" s="24">
        <v>155.97</v>
      </c>
      <c r="D58" s="10"/>
      <c r="E58" s="21" t="s">
        <v>368</v>
      </c>
      <c r="F58" s="21" t="s">
        <v>294</v>
      </c>
      <c r="G58" s="4">
        <f t="shared" si="2"/>
        <v>304.08000000000004</v>
      </c>
      <c r="P58" s="4">
        <v>289.60000000000002</v>
      </c>
      <c r="U58" s="4">
        <v>0</v>
      </c>
      <c r="X58" s="4">
        <v>14.48</v>
      </c>
      <c r="Z58" s="8"/>
    </row>
    <row r="59" spans="1:26" ht="13.2" x14ac:dyDescent="0.25">
      <c r="B59" s="14" t="s">
        <v>328</v>
      </c>
      <c r="C59" s="11">
        <f>SUM(C57:C58)</f>
        <v>3417.97</v>
      </c>
      <c r="D59" s="10"/>
      <c r="E59" s="21" t="s">
        <v>469</v>
      </c>
      <c r="F59" s="21" t="s">
        <v>289</v>
      </c>
      <c r="G59" s="4">
        <f t="shared" si="2"/>
        <v>547.20000000000005</v>
      </c>
      <c r="N59" s="4">
        <v>456</v>
      </c>
      <c r="X59" s="4">
        <v>91.2</v>
      </c>
      <c r="Z59" s="8"/>
    </row>
    <row r="60" spans="1:26" ht="13.2" x14ac:dyDescent="0.25">
      <c r="A60" s="10"/>
      <c r="B60" s="21"/>
      <c r="E60" s="21" t="s">
        <v>470</v>
      </c>
      <c r="F60" s="21" t="s">
        <v>289</v>
      </c>
      <c r="G60" s="4">
        <f t="shared" si="2"/>
        <v>125.55</v>
      </c>
      <c r="I60" s="4">
        <v>125.55</v>
      </c>
      <c r="Z60" s="8"/>
    </row>
    <row r="61" spans="1:26" ht="13.2" x14ac:dyDescent="0.25">
      <c r="B61" s="21"/>
      <c r="E61" s="21" t="s">
        <v>471</v>
      </c>
      <c r="F61" s="21" t="s">
        <v>289</v>
      </c>
      <c r="G61" s="4">
        <f t="shared" si="2"/>
        <v>14</v>
      </c>
      <c r="R61" s="4">
        <v>11.67</v>
      </c>
      <c r="X61" s="4">
        <v>2.33</v>
      </c>
      <c r="Z61" s="8"/>
    </row>
    <row r="62" spans="1:26" ht="13.2" x14ac:dyDescent="0.25">
      <c r="B62" s="21"/>
      <c r="D62" s="10"/>
      <c r="E62" s="21" t="s">
        <v>472</v>
      </c>
      <c r="F62" s="21" t="s">
        <v>294</v>
      </c>
      <c r="G62" s="266">
        <f t="shared" si="2"/>
        <v>47</v>
      </c>
      <c r="H62" s="21"/>
      <c r="I62"/>
      <c r="J62"/>
      <c r="K62"/>
      <c r="L62"/>
      <c r="M62">
        <v>47</v>
      </c>
      <c r="N62"/>
      <c r="O62"/>
      <c r="P62"/>
      <c r="Q62"/>
      <c r="R62"/>
      <c r="Z62" s="8"/>
    </row>
    <row r="63" spans="1:26" ht="13.2" x14ac:dyDescent="0.25">
      <c r="A63" s="10"/>
      <c r="B63" s="14"/>
      <c r="C63" s="11"/>
      <c r="D63" s="10"/>
      <c r="E63" s="21" t="s">
        <v>396</v>
      </c>
      <c r="F63" s="21" t="s">
        <v>289</v>
      </c>
      <c r="G63" s="4">
        <f t="shared" si="2"/>
        <v>360</v>
      </c>
      <c r="S63" s="4">
        <v>260</v>
      </c>
      <c r="T63" s="4">
        <v>100</v>
      </c>
      <c r="Z63" s="8"/>
    </row>
    <row r="64" spans="1:26" ht="13.2" x14ac:dyDescent="0.25">
      <c r="A64" s="35"/>
      <c r="B64" s="21"/>
      <c r="C64" s="24"/>
      <c r="D64"/>
      <c r="E64" s="21" t="s">
        <v>473</v>
      </c>
      <c r="F64" s="21" t="s">
        <v>289</v>
      </c>
      <c r="G64" s="4">
        <f t="shared" si="2"/>
        <v>315.95999999999998</v>
      </c>
      <c r="U64" s="4">
        <v>315.95999999999998</v>
      </c>
      <c r="Z64" s="8"/>
    </row>
    <row r="65" spans="1:26" ht="13.2" x14ac:dyDescent="0.25">
      <c r="A65" s="35"/>
      <c r="B65" s="14" t="s">
        <v>220</v>
      </c>
      <c r="C65" s="11">
        <f>SUM(C60:C64)</f>
        <v>0</v>
      </c>
      <c r="D65" s="10"/>
      <c r="E65" s="21" t="s">
        <v>474</v>
      </c>
      <c r="F65" s="21" t="s">
        <v>289</v>
      </c>
      <c r="G65" s="4">
        <f t="shared" si="2"/>
        <v>428.79</v>
      </c>
      <c r="S65" s="4">
        <v>428.79</v>
      </c>
      <c r="Z65" s="8"/>
    </row>
    <row r="66" spans="1:26" ht="13.2" x14ac:dyDescent="0.25">
      <c r="A66" s="35">
        <v>46066</v>
      </c>
      <c r="B66" s="21" t="s">
        <v>735</v>
      </c>
      <c r="C66" s="225">
        <v>750</v>
      </c>
      <c r="D66" s="10"/>
      <c r="E66" s="21" t="s">
        <v>367</v>
      </c>
      <c r="F66" s="21" t="s">
        <v>289</v>
      </c>
      <c r="G66" s="4">
        <f t="shared" si="2"/>
        <v>46.76</v>
      </c>
      <c r="L66" s="4">
        <v>46.76</v>
      </c>
      <c r="Z66" s="8"/>
    </row>
    <row r="67" spans="1:26" ht="13.2" x14ac:dyDescent="0.25">
      <c r="A67" s="35"/>
      <c r="B67" s="44"/>
      <c r="C67" s="24"/>
      <c r="D67" s="10"/>
      <c r="E67" s="21" t="s">
        <v>475</v>
      </c>
      <c r="F67" s="21" t="s">
        <v>289</v>
      </c>
      <c r="G67" s="4">
        <f t="shared" si="2"/>
        <v>259.2</v>
      </c>
      <c r="U67" s="4">
        <v>216</v>
      </c>
      <c r="X67" s="4">
        <v>43.2</v>
      </c>
      <c r="Z67" s="8"/>
    </row>
    <row r="68" spans="1:26" ht="13.2" x14ac:dyDescent="0.25">
      <c r="A68" s="35"/>
      <c r="B68" s="44"/>
      <c r="C68" s="24"/>
      <c r="D68" s="10"/>
      <c r="E68" s="21" t="s">
        <v>476</v>
      </c>
      <c r="F68" s="21" t="s">
        <v>289</v>
      </c>
      <c r="G68" s="4">
        <f t="shared" si="2"/>
        <v>42</v>
      </c>
      <c r="N68" s="4">
        <v>35</v>
      </c>
      <c r="X68" s="4">
        <v>7</v>
      </c>
      <c r="Z68" s="8"/>
    </row>
    <row r="69" spans="1:26" ht="13.2" x14ac:dyDescent="0.25">
      <c r="A69" s="35"/>
      <c r="B69" s="14" t="s">
        <v>48</v>
      </c>
      <c r="C69" s="11">
        <f>SUM(C66:C68)</f>
        <v>750</v>
      </c>
      <c r="D69" s="10"/>
      <c r="E69" s="21" t="s">
        <v>477</v>
      </c>
      <c r="F69" s="21" t="s">
        <v>294</v>
      </c>
      <c r="G69" s="4">
        <f>L69</f>
        <v>9</v>
      </c>
      <c r="L69" s="4">
        <v>9</v>
      </c>
      <c r="Z69" s="8"/>
    </row>
    <row r="70" spans="1:26" ht="13.2" x14ac:dyDescent="0.25">
      <c r="A70" s="35"/>
      <c r="B70" s="21"/>
      <c r="C70" s="24"/>
      <c r="D70" s="10"/>
      <c r="E70" s="21" t="s">
        <v>374</v>
      </c>
      <c r="F70" s="21" t="s">
        <v>289</v>
      </c>
      <c r="G70" s="4">
        <f t="shared" si="2"/>
        <v>996.42</v>
      </c>
      <c r="H70" s="4">
        <v>996.42</v>
      </c>
      <c r="Z70" s="8"/>
    </row>
    <row r="71" spans="1:26" ht="13.2" x14ac:dyDescent="0.25">
      <c r="A71" s="35"/>
      <c r="B71" s="21"/>
      <c r="C71" s="24"/>
      <c r="D71" s="10"/>
      <c r="E71" s="21" t="s">
        <v>369</v>
      </c>
      <c r="F71" s="21" t="s">
        <v>294</v>
      </c>
      <c r="G71" s="4">
        <f t="shared" si="2"/>
        <v>17.940000000000001</v>
      </c>
      <c r="P71" s="4">
        <v>17.09</v>
      </c>
      <c r="X71" s="4">
        <v>0.85</v>
      </c>
      <c r="Z71" s="8"/>
    </row>
    <row r="72" spans="1:26" ht="13.2" x14ac:dyDescent="0.25">
      <c r="A72" s="35"/>
      <c r="B72" s="21"/>
      <c r="C72" s="24"/>
      <c r="D72" s="10"/>
      <c r="E72" s="21" t="s">
        <v>480</v>
      </c>
      <c r="F72" s="21" t="s">
        <v>294</v>
      </c>
      <c r="G72" s="4">
        <f t="shared" si="2"/>
        <v>174.5</v>
      </c>
      <c r="U72" s="4">
        <v>174.5</v>
      </c>
      <c r="Z72" s="8"/>
    </row>
    <row r="73" spans="1:26" ht="13.2" x14ac:dyDescent="0.25">
      <c r="A73" s="35"/>
      <c r="B73" s="21"/>
      <c r="C73" s="24"/>
      <c r="D73" s="10"/>
      <c r="E73" s="21"/>
      <c r="F73" s="21"/>
      <c r="G73" s="4">
        <f t="shared" si="2"/>
        <v>0</v>
      </c>
      <c r="Z73" s="8"/>
    </row>
    <row r="74" spans="1:26" ht="13.2" x14ac:dyDescent="0.25">
      <c r="A74" s="35"/>
      <c r="B74" s="21"/>
      <c r="C74" s="24"/>
      <c r="D74" s="175" t="s">
        <v>316</v>
      </c>
      <c r="E74" s="174" t="s">
        <v>40</v>
      </c>
      <c r="G74" s="11">
        <f>SUM(G56:G73)</f>
        <v>3729.88</v>
      </c>
      <c r="H74" s="11">
        <f t="shared" ref="H74:P74" si="5">SUM(H56:H72)</f>
        <v>996.42</v>
      </c>
      <c r="I74" s="11">
        <f t="shared" si="5"/>
        <v>125.55</v>
      </c>
      <c r="J74" s="11">
        <f t="shared" si="5"/>
        <v>0</v>
      </c>
      <c r="K74" s="11">
        <f t="shared" si="5"/>
        <v>0</v>
      </c>
      <c r="L74" s="11">
        <f t="shared" si="5"/>
        <v>55.76</v>
      </c>
      <c r="M74" s="11">
        <f t="shared" si="5"/>
        <v>47</v>
      </c>
      <c r="N74" s="11">
        <f t="shared" si="5"/>
        <v>491</v>
      </c>
      <c r="O74" s="11">
        <f t="shared" si="5"/>
        <v>0</v>
      </c>
      <c r="P74" s="11">
        <f t="shared" si="5"/>
        <v>322.74</v>
      </c>
      <c r="Q74" s="11">
        <f>SUM(Q56:Q73)</f>
        <v>0</v>
      </c>
      <c r="R74" s="11">
        <f t="shared" ref="R74:X74" si="6">SUM(R56:R72)</f>
        <v>11.67</v>
      </c>
      <c r="S74" s="11">
        <f t="shared" si="6"/>
        <v>688.79</v>
      </c>
      <c r="T74" s="11">
        <f t="shared" si="6"/>
        <v>100</v>
      </c>
      <c r="U74" s="11">
        <f t="shared" si="6"/>
        <v>729.92</v>
      </c>
      <c r="V74" s="11">
        <f t="shared" si="6"/>
        <v>0</v>
      </c>
      <c r="W74" s="11">
        <f t="shared" si="6"/>
        <v>0</v>
      </c>
      <c r="X74" s="11">
        <f t="shared" si="6"/>
        <v>161.03</v>
      </c>
      <c r="Y74" s="11">
        <f>SUM(Y56:Y64)</f>
        <v>0</v>
      </c>
      <c r="Z74" s="8"/>
    </row>
    <row r="75" spans="1:26" ht="13.2" x14ac:dyDescent="0.25">
      <c r="A75" s="35"/>
      <c r="B75" s="21"/>
      <c r="C75" s="24"/>
      <c r="D75" s="10"/>
      <c r="E75" s="21" t="s">
        <v>482</v>
      </c>
      <c r="F75" s="21" t="s">
        <v>483</v>
      </c>
      <c r="G75" s="24">
        <f t="shared" si="2"/>
        <v>12.58</v>
      </c>
      <c r="H75" s="11"/>
      <c r="I75" s="24"/>
      <c r="J75" s="11"/>
      <c r="K75" s="11"/>
      <c r="L75" s="11"/>
      <c r="M75" s="11"/>
      <c r="N75" s="11"/>
      <c r="O75" s="11"/>
      <c r="P75" s="11"/>
      <c r="Q75" s="24"/>
      <c r="R75" s="24"/>
      <c r="S75" s="24"/>
      <c r="T75" s="24"/>
      <c r="U75" s="24">
        <v>10.48</v>
      </c>
      <c r="V75" s="24"/>
      <c r="W75" s="24"/>
      <c r="X75" s="24">
        <v>2.1</v>
      </c>
      <c r="Z75" s="8"/>
    </row>
    <row r="76" spans="1:26" ht="13.2" x14ac:dyDescent="0.25">
      <c r="A76" s="35"/>
      <c r="B76" s="21"/>
      <c r="C76" s="24"/>
      <c r="D76" s="150"/>
      <c r="E76" s="21" t="s">
        <v>484</v>
      </c>
      <c r="F76" s="21" t="s">
        <v>483</v>
      </c>
      <c r="G76" s="4">
        <f t="shared" si="2"/>
        <v>63.540000000000006</v>
      </c>
      <c r="U76" s="4">
        <v>52.95</v>
      </c>
      <c r="X76" s="4">
        <v>10.59</v>
      </c>
      <c r="Z76" s="8"/>
    </row>
    <row r="77" spans="1:26" ht="13.2" x14ac:dyDescent="0.25">
      <c r="A77" s="23"/>
      <c r="B77" s="21"/>
      <c r="D77" s="10"/>
      <c r="E77" s="21" t="s">
        <v>485</v>
      </c>
      <c r="F77" s="21" t="s">
        <v>483</v>
      </c>
      <c r="G77" s="4">
        <f t="shared" si="2"/>
        <v>21.5</v>
      </c>
      <c r="V77" s="4">
        <v>21.5</v>
      </c>
      <c r="Z77" s="8"/>
    </row>
    <row r="78" spans="1:26" ht="13.2" x14ac:dyDescent="0.25">
      <c r="A78" s="35"/>
      <c r="B78" s="21"/>
      <c r="D78" s="10"/>
      <c r="E78" s="21" t="s">
        <v>418</v>
      </c>
      <c r="F78" s="21" t="s">
        <v>294</v>
      </c>
      <c r="G78" s="4">
        <f t="shared" si="2"/>
        <v>9</v>
      </c>
      <c r="L78" s="4">
        <v>9</v>
      </c>
      <c r="Z78" s="8"/>
    </row>
    <row r="79" spans="1:26" ht="13.2" x14ac:dyDescent="0.25">
      <c r="A79" s="35"/>
      <c r="B79" s="21"/>
      <c r="D79" s="10"/>
      <c r="E79" s="21" t="s">
        <v>486</v>
      </c>
      <c r="F79" s="21" t="s">
        <v>289</v>
      </c>
      <c r="G79" s="4">
        <f t="shared" si="2"/>
        <v>400</v>
      </c>
      <c r="U79" s="4">
        <v>400</v>
      </c>
      <c r="Z79" s="8"/>
    </row>
    <row r="80" spans="1:26" ht="13.2" x14ac:dyDescent="0.25">
      <c r="A80" s="35"/>
      <c r="B80" s="21"/>
      <c r="D80" s="10"/>
      <c r="E80" s="21" t="s">
        <v>487</v>
      </c>
      <c r="F80" s="21" t="s">
        <v>289</v>
      </c>
      <c r="G80" s="4">
        <f t="shared" si="2"/>
        <v>113.91</v>
      </c>
      <c r="I80" s="4">
        <v>113.91</v>
      </c>
      <c r="Z80" s="8"/>
    </row>
    <row r="81" spans="1:26" ht="13.2" x14ac:dyDescent="0.25">
      <c r="A81" s="35"/>
      <c r="B81" s="21"/>
      <c r="D81" s="10"/>
      <c r="E81" s="21" t="s">
        <v>488</v>
      </c>
      <c r="F81" s="21" t="s">
        <v>289</v>
      </c>
      <c r="G81" s="4">
        <f t="shared" si="2"/>
        <v>36</v>
      </c>
      <c r="K81" s="4">
        <v>36</v>
      </c>
      <c r="Z81" s="8"/>
    </row>
    <row r="82" spans="1:26" ht="13.2" x14ac:dyDescent="0.25">
      <c r="B82" s="21"/>
      <c r="C82" s="24"/>
      <c r="D82" s="10"/>
      <c r="E82" s="21" t="s">
        <v>396</v>
      </c>
      <c r="F82" s="21" t="s">
        <v>289</v>
      </c>
      <c r="G82" s="4">
        <f t="shared" si="2"/>
        <v>405</v>
      </c>
      <c r="S82" s="4">
        <v>260</v>
      </c>
      <c r="T82" s="4">
        <v>145</v>
      </c>
      <c r="Z82" s="8"/>
    </row>
    <row r="83" spans="1:26" ht="13.2" x14ac:dyDescent="0.25">
      <c r="B83" s="14" t="s">
        <v>49</v>
      </c>
      <c r="C83" s="11">
        <f>SUM(C70:C82)</f>
        <v>0</v>
      </c>
      <c r="D83" s="10"/>
      <c r="E83" s="21" t="s">
        <v>489</v>
      </c>
      <c r="F83" s="21" t="s">
        <v>289</v>
      </c>
      <c r="G83" s="4">
        <f t="shared" si="2"/>
        <v>277.51</v>
      </c>
      <c r="U83" s="4">
        <v>277.51</v>
      </c>
      <c r="Z83" s="8"/>
    </row>
    <row r="84" spans="1:26" ht="13.2" x14ac:dyDescent="0.25">
      <c r="B84" s="14"/>
      <c r="C84" s="11"/>
      <c r="D84" s="10"/>
      <c r="E84" s="21" t="s">
        <v>490</v>
      </c>
      <c r="F84" s="21" t="s">
        <v>289</v>
      </c>
      <c r="G84" s="4">
        <f t="shared" si="2"/>
        <v>12</v>
      </c>
      <c r="R84" s="4">
        <v>10</v>
      </c>
      <c r="X84" s="4">
        <v>2</v>
      </c>
      <c r="Z84" s="8"/>
    </row>
    <row r="85" spans="1:26" ht="13.2" x14ac:dyDescent="0.25">
      <c r="B85" s="14"/>
      <c r="C85" s="11"/>
      <c r="D85" s="10"/>
      <c r="E85" s="21" t="s">
        <v>491</v>
      </c>
      <c r="F85" s="21" t="s">
        <v>289</v>
      </c>
      <c r="G85" s="4">
        <f t="shared" si="2"/>
        <v>378</v>
      </c>
      <c r="O85" s="4">
        <v>315</v>
      </c>
      <c r="X85" s="4">
        <v>63</v>
      </c>
      <c r="Z85" s="8"/>
    </row>
    <row r="86" spans="1:26" ht="13.2" x14ac:dyDescent="0.25">
      <c r="B86" s="14"/>
      <c r="C86" s="11"/>
      <c r="D86" s="10"/>
      <c r="E86" s="21" t="s">
        <v>492</v>
      </c>
      <c r="F86" s="21" t="s">
        <v>289</v>
      </c>
      <c r="G86" s="4">
        <f t="shared" si="2"/>
        <v>420</v>
      </c>
      <c r="P86" s="4">
        <v>350</v>
      </c>
      <c r="X86" s="4">
        <v>70</v>
      </c>
      <c r="Z86" s="8"/>
    </row>
    <row r="87" spans="1:26" ht="13.2" x14ac:dyDescent="0.25">
      <c r="B87" s="14"/>
      <c r="C87" s="11"/>
      <c r="D87" s="10"/>
      <c r="E87" s="21" t="s">
        <v>493</v>
      </c>
      <c r="F87" s="21" t="s">
        <v>289</v>
      </c>
      <c r="G87" s="4">
        <f t="shared" si="2"/>
        <v>49.46</v>
      </c>
      <c r="L87" s="4">
        <v>49.46</v>
      </c>
      <c r="Z87" s="8"/>
    </row>
    <row r="88" spans="1:26" ht="13.2" x14ac:dyDescent="0.25">
      <c r="B88" s="14"/>
      <c r="C88" s="11"/>
      <c r="D88" s="10"/>
      <c r="E88" s="21" t="s">
        <v>399</v>
      </c>
      <c r="F88" s="21" t="s">
        <v>289</v>
      </c>
      <c r="G88" s="4">
        <f t="shared" ref="G88:G153" si="7">SUM((H88:X88))</f>
        <v>312.52999999999997</v>
      </c>
      <c r="P88" s="4">
        <v>297.64999999999998</v>
      </c>
      <c r="X88" s="4">
        <v>14.88</v>
      </c>
      <c r="Z88" s="8"/>
    </row>
    <row r="89" spans="1:26" ht="13.2" x14ac:dyDescent="0.25">
      <c r="B89" s="14"/>
      <c r="C89" s="11"/>
      <c r="D89" s="10"/>
      <c r="E89" s="21" t="s">
        <v>399</v>
      </c>
      <c r="F89" s="21" t="s">
        <v>289</v>
      </c>
      <c r="G89" s="4">
        <f t="shared" si="7"/>
        <v>17.439999999999998</v>
      </c>
      <c r="P89" s="4">
        <v>16.61</v>
      </c>
      <c r="X89" s="4">
        <v>0.83</v>
      </c>
      <c r="Z89" s="8"/>
    </row>
    <row r="90" spans="1:26" ht="13.2" x14ac:dyDescent="0.25">
      <c r="B90" s="14"/>
      <c r="C90" s="11"/>
      <c r="D90" s="10"/>
      <c r="E90" s="21" t="s">
        <v>494</v>
      </c>
      <c r="F90" s="21" t="s">
        <v>289</v>
      </c>
      <c r="G90" s="4">
        <f t="shared" si="7"/>
        <v>45.64</v>
      </c>
      <c r="U90" s="4">
        <v>43.47</v>
      </c>
      <c r="X90" s="4">
        <v>2.17</v>
      </c>
      <c r="Z90" s="8"/>
    </row>
    <row r="91" spans="1:26" ht="13.2" x14ac:dyDescent="0.25">
      <c r="B91" s="14"/>
      <c r="C91" s="11"/>
      <c r="D91" s="10"/>
      <c r="E91" s="21" t="s">
        <v>369</v>
      </c>
      <c r="F91" s="21" t="s">
        <v>289</v>
      </c>
      <c r="G91" s="4">
        <f t="shared" si="7"/>
        <v>19.97</v>
      </c>
      <c r="P91" s="4">
        <v>19.02</v>
      </c>
      <c r="X91" s="4">
        <v>0.95</v>
      </c>
      <c r="Z91" s="8"/>
    </row>
    <row r="92" spans="1:26" ht="13.2" x14ac:dyDescent="0.25">
      <c r="B92" s="14"/>
      <c r="C92" s="11"/>
      <c r="D92" s="10"/>
      <c r="E92" s="21" t="s">
        <v>495</v>
      </c>
      <c r="F92" s="21" t="s">
        <v>289</v>
      </c>
      <c r="G92" s="4">
        <f t="shared" si="7"/>
        <v>996.42</v>
      </c>
      <c r="H92" s="4">
        <v>996.42</v>
      </c>
      <c r="Z92" s="8"/>
    </row>
    <row r="93" spans="1:26" ht="13.2" x14ac:dyDescent="0.25">
      <c r="B93" s="14"/>
      <c r="C93" s="11"/>
      <c r="D93" s="10"/>
      <c r="E93" s="21" t="s">
        <v>496</v>
      </c>
      <c r="F93" s="21" t="s">
        <v>289</v>
      </c>
      <c r="G93" s="4">
        <f t="shared" si="7"/>
        <v>181.6</v>
      </c>
      <c r="H93" s="4">
        <v>181.6</v>
      </c>
      <c r="Z93" s="8"/>
    </row>
    <row r="94" spans="1:26" ht="13.2" x14ac:dyDescent="0.25">
      <c r="B94" s="14"/>
      <c r="C94" s="11"/>
      <c r="D94" s="143" t="s">
        <v>317</v>
      </c>
      <c r="E94" s="174" t="s">
        <v>41</v>
      </c>
      <c r="F94" s="7"/>
      <c r="G94" s="13">
        <f>SUM(G75:G93)</f>
        <v>3772.0999999999995</v>
      </c>
      <c r="H94" s="13">
        <f>SUM(H75:H93)</f>
        <v>1178.02</v>
      </c>
      <c r="I94" s="13">
        <f t="shared" ref="I94:X94" si="8">SUM(I75:I93)</f>
        <v>113.91</v>
      </c>
      <c r="J94" s="13">
        <f t="shared" si="8"/>
        <v>0</v>
      </c>
      <c r="K94" s="13">
        <f t="shared" si="8"/>
        <v>36</v>
      </c>
      <c r="L94" s="13">
        <f t="shared" si="8"/>
        <v>58.46</v>
      </c>
      <c r="M94" s="13">
        <f t="shared" si="8"/>
        <v>0</v>
      </c>
      <c r="N94" s="13">
        <f t="shared" si="8"/>
        <v>0</v>
      </c>
      <c r="O94" s="13">
        <f t="shared" si="8"/>
        <v>315</v>
      </c>
      <c r="P94" s="13">
        <f t="shared" si="8"/>
        <v>683.28</v>
      </c>
      <c r="Q94" s="13">
        <f t="shared" si="8"/>
        <v>0</v>
      </c>
      <c r="R94" s="13">
        <f t="shared" si="8"/>
        <v>10</v>
      </c>
      <c r="S94" s="13">
        <f t="shared" si="8"/>
        <v>260</v>
      </c>
      <c r="T94" s="13">
        <f t="shared" si="8"/>
        <v>145</v>
      </c>
      <c r="U94" s="13">
        <f t="shared" si="8"/>
        <v>784.41000000000008</v>
      </c>
      <c r="V94" s="13">
        <f t="shared" si="8"/>
        <v>21.5</v>
      </c>
      <c r="W94" s="13">
        <f t="shared" si="8"/>
        <v>0</v>
      </c>
      <c r="X94" s="13">
        <f t="shared" si="8"/>
        <v>166.51999999999998</v>
      </c>
      <c r="Y94" s="11">
        <f t="shared" ref="Y94" si="9">SUM(Y75:Y86)</f>
        <v>0</v>
      </c>
      <c r="Z94" s="8"/>
    </row>
    <row r="95" spans="1:26" ht="13.2" x14ac:dyDescent="0.25">
      <c r="B95" s="14"/>
      <c r="C95" s="11"/>
      <c r="D95" s="10">
        <v>45916</v>
      </c>
      <c r="E95" s="21" t="s">
        <v>544</v>
      </c>
      <c r="F95" s="21" t="s">
        <v>294</v>
      </c>
      <c r="G95" s="4">
        <f t="shared" si="7"/>
        <v>35.229999999999997</v>
      </c>
      <c r="V95" s="4">
        <v>35.229999999999997</v>
      </c>
      <c r="Z95" s="8"/>
    </row>
    <row r="96" spans="1:26" ht="13.2" x14ac:dyDescent="0.25">
      <c r="A96" s="14"/>
      <c r="B96" s="14"/>
      <c r="C96" s="11"/>
      <c r="D96" s="31"/>
      <c r="E96" s="21" t="s">
        <v>468</v>
      </c>
      <c r="F96" s="21" t="s">
        <v>294</v>
      </c>
      <c r="G96" s="4">
        <f t="shared" si="7"/>
        <v>32.74</v>
      </c>
      <c r="U96" s="4">
        <v>31.18</v>
      </c>
      <c r="X96" s="4">
        <v>1.56</v>
      </c>
      <c r="Z96" s="8"/>
    </row>
    <row r="97" spans="1:26" ht="13.2" x14ac:dyDescent="0.25">
      <c r="A97" s="10"/>
      <c r="B97" s="14" t="s">
        <v>221</v>
      </c>
      <c r="C97" s="11"/>
      <c r="D97" s="10"/>
      <c r="E97" s="21" t="s">
        <v>545</v>
      </c>
      <c r="F97" s="21" t="s">
        <v>294</v>
      </c>
      <c r="G97" s="4">
        <f t="shared" si="7"/>
        <v>318.68</v>
      </c>
      <c r="P97" s="4">
        <v>303.5</v>
      </c>
      <c r="X97" s="4">
        <v>15.18</v>
      </c>
      <c r="Z97" s="8"/>
    </row>
    <row r="98" spans="1:26" ht="13.2" x14ac:dyDescent="0.25">
      <c r="A98" s="10"/>
      <c r="B98" s="21"/>
      <c r="D98" s="10"/>
      <c r="E98" s="21" t="s">
        <v>545</v>
      </c>
      <c r="F98" s="21" t="s">
        <v>294</v>
      </c>
      <c r="G98" s="4">
        <f t="shared" si="7"/>
        <v>17.27</v>
      </c>
      <c r="P98" s="4">
        <v>16.45</v>
      </c>
      <c r="X98" s="4">
        <v>0.82</v>
      </c>
      <c r="Z98" s="8"/>
    </row>
    <row r="99" spans="1:26" ht="13.2" x14ac:dyDescent="0.25">
      <c r="A99" s="35"/>
      <c r="B99" s="21"/>
      <c r="D99" s="23"/>
      <c r="E99" s="21" t="s">
        <v>546</v>
      </c>
      <c r="F99" s="21" t="s">
        <v>294</v>
      </c>
      <c r="G99" s="4">
        <f t="shared" si="7"/>
        <v>20.009999999999998</v>
      </c>
      <c r="P99" s="4">
        <v>19.059999999999999</v>
      </c>
      <c r="X99" s="4">
        <v>0.95</v>
      </c>
      <c r="Z99" s="8"/>
    </row>
    <row r="100" spans="1:26" ht="13.2" x14ac:dyDescent="0.25">
      <c r="A100" s="35"/>
      <c r="B100" s="14"/>
      <c r="C100" s="11"/>
      <c r="D100" s="23"/>
      <c r="E100" s="21" t="s">
        <v>554</v>
      </c>
      <c r="F100" s="21" t="s">
        <v>289</v>
      </c>
      <c r="G100" s="4">
        <f t="shared" si="7"/>
        <v>52.76</v>
      </c>
      <c r="L100" s="4">
        <v>52.76</v>
      </c>
      <c r="Z100" s="8"/>
    </row>
    <row r="101" spans="1:26" ht="13.2" x14ac:dyDescent="0.25">
      <c r="A101" s="35"/>
      <c r="B101" s="21"/>
      <c r="D101" s="23"/>
      <c r="E101" s="21" t="s">
        <v>414</v>
      </c>
      <c r="F101" s="21" t="s">
        <v>289</v>
      </c>
      <c r="G101" s="4">
        <f t="shared" si="7"/>
        <v>345</v>
      </c>
      <c r="S101" s="4">
        <v>140</v>
      </c>
      <c r="T101" s="4">
        <v>205</v>
      </c>
      <c r="Z101" s="8"/>
    </row>
    <row r="102" spans="1:26" ht="13.2" x14ac:dyDescent="0.25">
      <c r="A102" s="35"/>
      <c r="B102" s="21"/>
      <c r="D102" s="23"/>
      <c r="E102" s="21" t="s">
        <v>547</v>
      </c>
      <c r="F102" s="21" t="s">
        <v>289</v>
      </c>
      <c r="G102" s="4">
        <f t="shared" si="7"/>
        <v>232.5</v>
      </c>
      <c r="U102" s="4">
        <v>232.5</v>
      </c>
      <c r="Z102" s="8"/>
    </row>
    <row r="103" spans="1:26" ht="13.2" x14ac:dyDescent="0.25">
      <c r="A103" s="35"/>
      <c r="B103" s="21"/>
      <c r="C103" s="15"/>
      <c r="D103" s="23"/>
      <c r="E103" s="21" t="s">
        <v>548</v>
      </c>
      <c r="F103" s="21" t="s">
        <v>289</v>
      </c>
      <c r="G103" s="4">
        <f t="shared" si="7"/>
        <v>30</v>
      </c>
      <c r="R103" s="4">
        <v>25</v>
      </c>
      <c r="X103" s="4">
        <v>5</v>
      </c>
      <c r="Z103" s="8"/>
    </row>
    <row r="104" spans="1:26" ht="13.2" x14ac:dyDescent="0.25">
      <c r="A104" s="35"/>
      <c r="B104" s="21"/>
      <c r="D104" s="10"/>
      <c r="E104" s="21" t="s">
        <v>549</v>
      </c>
      <c r="F104" s="21" t="s">
        <v>289</v>
      </c>
      <c r="G104" s="4">
        <f t="shared" si="7"/>
        <v>232.36</v>
      </c>
      <c r="I104" s="4">
        <v>232.36</v>
      </c>
      <c r="Z104" s="8"/>
    </row>
    <row r="105" spans="1:26" ht="13.2" x14ac:dyDescent="0.25">
      <c r="A105" s="35"/>
      <c r="B105" s="21"/>
      <c r="D105" s="10"/>
      <c r="E105" s="21" t="s">
        <v>550</v>
      </c>
      <c r="F105" s="21" t="s">
        <v>289</v>
      </c>
      <c r="G105" s="4">
        <f t="shared" si="7"/>
        <v>100</v>
      </c>
      <c r="U105" s="4">
        <v>100</v>
      </c>
      <c r="Z105" s="8"/>
    </row>
    <row r="106" spans="1:26" ht="13.2" x14ac:dyDescent="0.25">
      <c r="A106" s="35"/>
      <c r="B106" s="21"/>
      <c r="D106" s="10"/>
      <c r="E106" s="21" t="s">
        <v>551</v>
      </c>
      <c r="F106" s="21" t="s">
        <v>289</v>
      </c>
      <c r="G106" s="4">
        <f t="shared" si="7"/>
        <v>15</v>
      </c>
      <c r="K106" s="4">
        <v>15</v>
      </c>
      <c r="Z106" s="8"/>
    </row>
    <row r="107" spans="1:26" ht="13.2" x14ac:dyDescent="0.25">
      <c r="A107" s="35"/>
      <c r="B107" s="21"/>
      <c r="D107" s="10"/>
      <c r="E107" s="21" t="s">
        <v>552</v>
      </c>
      <c r="F107" s="21" t="s">
        <v>289</v>
      </c>
      <c r="G107" s="4">
        <f t="shared" si="7"/>
        <v>100</v>
      </c>
      <c r="V107" s="4">
        <v>100</v>
      </c>
      <c r="Z107" s="8"/>
    </row>
    <row r="108" spans="1:26" ht="13.2" x14ac:dyDescent="0.25">
      <c r="A108" s="35"/>
      <c r="B108" s="21"/>
      <c r="D108" s="10"/>
      <c r="E108" s="21" t="s">
        <v>393</v>
      </c>
      <c r="F108" s="21" t="s">
        <v>289</v>
      </c>
      <c r="G108" s="4">
        <f t="shared" si="7"/>
        <v>228.82</v>
      </c>
      <c r="U108" s="4">
        <v>228.82</v>
      </c>
      <c r="Z108" s="8"/>
    </row>
    <row r="109" spans="1:26" ht="13.2" x14ac:dyDescent="0.25">
      <c r="A109" s="35"/>
      <c r="B109" s="21"/>
      <c r="D109" s="10"/>
      <c r="E109" s="21" t="s">
        <v>413</v>
      </c>
      <c r="F109" s="21" t="s">
        <v>289</v>
      </c>
      <c r="G109" s="4">
        <f t="shared" si="7"/>
        <v>281.39999999999998</v>
      </c>
      <c r="P109" s="4">
        <v>234.5</v>
      </c>
      <c r="X109" s="4">
        <v>46.9</v>
      </c>
      <c r="Z109" s="8"/>
    </row>
    <row r="110" spans="1:26" ht="13.2" x14ac:dyDescent="0.25">
      <c r="A110" s="35"/>
      <c r="B110" s="21"/>
      <c r="D110" s="10"/>
      <c r="E110" s="21" t="s">
        <v>374</v>
      </c>
      <c r="F110" s="21" t="s">
        <v>289</v>
      </c>
      <c r="G110" s="4">
        <f t="shared" si="7"/>
        <v>963.66</v>
      </c>
      <c r="H110" s="4">
        <v>963.66</v>
      </c>
      <c r="Z110" s="8"/>
    </row>
    <row r="111" spans="1:26" ht="13.2" x14ac:dyDescent="0.25">
      <c r="A111" s="35"/>
      <c r="B111" s="21"/>
      <c r="D111" s="10"/>
      <c r="E111" s="21" t="s">
        <v>553</v>
      </c>
      <c r="F111" s="21" t="s">
        <v>289</v>
      </c>
      <c r="G111" s="4">
        <f t="shared" si="7"/>
        <v>30</v>
      </c>
      <c r="V111" s="4">
        <v>30</v>
      </c>
      <c r="Z111" s="8"/>
    </row>
    <row r="112" spans="1:26" ht="13.2" x14ac:dyDescent="0.25">
      <c r="A112" s="35"/>
      <c r="B112" s="21"/>
      <c r="D112" s="10"/>
      <c r="E112" s="21" t="s">
        <v>556</v>
      </c>
      <c r="F112" s="21" t="s">
        <v>289</v>
      </c>
      <c r="G112" s="4">
        <f t="shared" si="7"/>
        <v>205.35999999999999</v>
      </c>
      <c r="V112" s="4">
        <v>171.13</v>
      </c>
      <c r="X112" s="4">
        <v>34.229999999999997</v>
      </c>
      <c r="Z112" s="8"/>
    </row>
    <row r="113" spans="1:26" ht="13.2" x14ac:dyDescent="0.25">
      <c r="A113" s="35"/>
      <c r="B113" s="21"/>
      <c r="D113" s="10"/>
      <c r="E113" s="21" t="s">
        <v>557</v>
      </c>
      <c r="F113" s="21" t="s">
        <v>294</v>
      </c>
      <c r="G113" s="4">
        <f t="shared" si="7"/>
        <v>6.14</v>
      </c>
      <c r="P113" s="4">
        <v>6.14</v>
      </c>
      <c r="Z113" s="8"/>
    </row>
    <row r="114" spans="1:26" ht="13.2" x14ac:dyDescent="0.25">
      <c r="A114" s="35"/>
      <c r="B114" s="21"/>
      <c r="D114" s="10"/>
      <c r="E114" s="174" t="s">
        <v>42</v>
      </c>
      <c r="G114" s="11">
        <f>SUM(G95:G113)</f>
        <v>3246.93</v>
      </c>
      <c r="H114" s="11">
        <f>SUM(H95:H113)</f>
        <v>963.66</v>
      </c>
      <c r="I114" s="11">
        <f>SUM(I95:I111)</f>
        <v>232.36</v>
      </c>
      <c r="J114" s="11">
        <f>SUM(J95:J106)</f>
        <v>0</v>
      </c>
      <c r="K114" s="11">
        <f>SUM(K95:K106)</f>
        <v>15</v>
      </c>
      <c r="L114" s="11">
        <f>SUM(L95:L111)</f>
        <v>52.76</v>
      </c>
      <c r="M114" s="11">
        <f t="shared" ref="M114:W114" si="10">SUM(M95:M111)</f>
        <v>0</v>
      </c>
      <c r="N114" s="11">
        <f t="shared" si="10"/>
        <v>0</v>
      </c>
      <c r="O114" s="11">
        <f t="shared" si="10"/>
        <v>0</v>
      </c>
      <c r="P114" s="11">
        <f>SUM(P95:P113)</f>
        <v>579.65</v>
      </c>
      <c r="Q114" s="11">
        <f t="shared" si="10"/>
        <v>0</v>
      </c>
      <c r="R114" s="11">
        <f t="shared" si="10"/>
        <v>25</v>
      </c>
      <c r="S114" s="11">
        <f t="shared" si="10"/>
        <v>140</v>
      </c>
      <c r="T114" s="11">
        <f t="shared" si="10"/>
        <v>205</v>
      </c>
      <c r="U114" s="11">
        <f t="shared" si="10"/>
        <v>592.5</v>
      </c>
      <c r="V114" s="11">
        <f>SUM(V95:V113)</f>
        <v>336.36</v>
      </c>
      <c r="W114" s="11">
        <f t="shared" si="10"/>
        <v>0</v>
      </c>
      <c r="X114" s="11">
        <f>SUM(X95:X113)</f>
        <v>104.63999999999999</v>
      </c>
      <c r="Y114" s="11">
        <f>SUM(Y95:Y106)</f>
        <v>0</v>
      </c>
      <c r="Z114" s="8"/>
    </row>
    <row r="115" spans="1:26" ht="13.2" x14ac:dyDescent="0.25">
      <c r="A115" s="14"/>
      <c r="B115" s="21"/>
      <c r="D115" s="10">
        <v>45946</v>
      </c>
      <c r="E115" s="21" t="s">
        <v>573</v>
      </c>
      <c r="F115" s="21" t="s">
        <v>289</v>
      </c>
      <c r="G115" s="4">
        <f t="shared" si="7"/>
        <v>0</v>
      </c>
      <c r="I115" s="4">
        <v>0</v>
      </c>
      <c r="Z115" s="8"/>
    </row>
    <row r="116" spans="1:26" ht="13.2" x14ac:dyDescent="0.25">
      <c r="B116" s="21"/>
      <c r="D116" s="204"/>
      <c r="E116" s="21" t="s">
        <v>574</v>
      </c>
      <c r="F116" s="21" t="s">
        <v>289</v>
      </c>
      <c r="G116" s="4">
        <f t="shared" si="7"/>
        <v>28</v>
      </c>
      <c r="K116" s="4">
        <v>28</v>
      </c>
      <c r="Z116" s="8"/>
    </row>
    <row r="117" spans="1:26" ht="13.2" x14ac:dyDescent="0.25">
      <c r="A117" s="10"/>
      <c r="B117" s="21"/>
      <c r="D117" s="10"/>
      <c r="E117" s="21" t="s">
        <v>575</v>
      </c>
      <c r="F117" s="21" t="s">
        <v>289</v>
      </c>
      <c r="G117" s="4">
        <f t="shared" si="7"/>
        <v>18.059999999999999</v>
      </c>
      <c r="L117" s="4">
        <v>18.059999999999999</v>
      </c>
      <c r="Z117" s="8"/>
    </row>
    <row r="118" spans="1:26" ht="13.2" x14ac:dyDescent="0.25">
      <c r="A118" s="35"/>
      <c r="B118" s="21"/>
      <c r="E118" s="21" t="s">
        <v>576</v>
      </c>
      <c r="F118" s="21" t="s">
        <v>289</v>
      </c>
      <c r="G118" s="4">
        <f t="shared" si="7"/>
        <v>34.1</v>
      </c>
      <c r="L118" s="4">
        <v>34.1</v>
      </c>
      <c r="Z118" s="8"/>
    </row>
    <row r="119" spans="1:26" ht="13.2" x14ac:dyDescent="0.25">
      <c r="A119" s="35"/>
      <c r="B119" s="21"/>
      <c r="E119" s="21" t="s">
        <v>577</v>
      </c>
      <c r="F119" s="21" t="s">
        <v>289</v>
      </c>
      <c r="G119" s="4">
        <f t="shared" si="7"/>
        <v>120</v>
      </c>
      <c r="U119" s="4">
        <v>120</v>
      </c>
      <c r="V119" s="24" t="s">
        <v>581</v>
      </c>
      <c r="Z119" s="8"/>
    </row>
    <row r="120" spans="1:26" ht="13.2" x14ac:dyDescent="0.25">
      <c r="A120" s="35"/>
      <c r="B120" s="21"/>
      <c r="C120" s="42"/>
      <c r="E120" s="21" t="s">
        <v>578</v>
      </c>
      <c r="F120" s="21" t="s">
        <v>289</v>
      </c>
      <c r="G120" s="4">
        <f t="shared" si="7"/>
        <v>157.5</v>
      </c>
      <c r="U120" s="4">
        <v>157.5</v>
      </c>
      <c r="V120" s="24" t="s">
        <v>582</v>
      </c>
      <c r="Z120" s="8"/>
    </row>
    <row r="121" spans="1:26" ht="13.2" x14ac:dyDescent="0.25">
      <c r="A121" s="44"/>
      <c r="C121" s="16"/>
      <c r="D121" s="10"/>
      <c r="E121" s="21" t="s">
        <v>579</v>
      </c>
      <c r="F121" s="21" t="s">
        <v>289</v>
      </c>
      <c r="G121" s="4">
        <f t="shared" si="7"/>
        <v>320</v>
      </c>
      <c r="S121" s="4">
        <v>190</v>
      </c>
      <c r="T121" s="4">
        <v>130</v>
      </c>
      <c r="Z121" s="8"/>
    </row>
    <row r="122" spans="1:26" ht="13.2" x14ac:dyDescent="0.25">
      <c r="A122" s="35"/>
      <c r="E122" s="21" t="s">
        <v>580</v>
      </c>
      <c r="F122" s="21" t="s">
        <v>289</v>
      </c>
      <c r="G122" s="4">
        <f t="shared" si="7"/>
        <v>319.81</v>
      </c>
      <c r="U122" s="4">
        <v>319.81</v>
      </c>
      <c r="Z122" s="8"/>
    </row>
    <row r="123" spans="1:26" ht="13.2" x14ac:dyDescent="0.25">
      <c r="A123" s="44"/>
      <c r="B123" s="21"/>
      <c r="C123" s="3"/>
      <c r="D123" s="10"/>
      <c r="E123" s="21" t="s">
        <v>583</v>
      </c>
      <c r="F123" s="21" t="s">
        <v>289</v>
      </c>
      <c r="G123" s="4">
        <f t="shared" si="7"/>
        <v>603.99</v>
      </c>
      <c r="Q123" s="4">
        <v>503.32</v>
      </c>
      <c r="X123" s="4">
        <v>100.67</v>
      </c>
      <c r="Z123" s="8"/>
    </row>
    <row r="124" spans="1:26" ht="13.2" x14ac:dyDescent="0.25">
      <c r="A124" s="44"/>
      <c r="B124" s="21"/>
      <c r="C124" s="3"/>
      <c r="E124" s="21" t="s">
        <v>585</v>
      </c>
      <c r="F124" s="21" t="s">
        <v>294</v>
      </c>
      <c r="G124" s="4">
        <f t="shared" si="7"/>
        <v>20.23</v>
      </c>
      <c r="P124" s="24">
        <v>19.27</v>
      </c>
      <c r="X124" s="4">
        <v>0.96</v>
      </c>
      <c r="Z124" s="8"/>
    </row>
    <row r="125" spans="1:26" ht="13.2" x14ac:dyDescent="0.25">
      <c r="A125" s="10"/>
      <c r="B125" s="21"/>
      <c r="C125" s="3"/>
      <c r="E125" s="21" t="s">
        <v>586</v>
      </c>
      <c r="F125" s="21" t="s">
        <v>294</v>
      </c>
      <c r="G125" s="4">
        <f t="shared" si="7"/>
        <v>355.1</v>
      </c>
      <c r="P125" s="4">
        <v>338.19</v>
      </c>
      <c r="X125" s="4">
        <v>16.91</v>
      </c>
      <c r="Z125" s="8"/>
    </row>
    <row r="126" spans="1:26" ht="13.2" x14ac:dyDescent="0.25">
      <c r="A126" s="10"/>
      <c r="B126" s="21"/>
      <c r="C126" s="3"/>
      <c r="E126" s="21" t="s">
        <v>640</v>
      </c>
      <c r="F126" s="21" t="s">
        <v>294</v>
      </c>
      <c r="G126" s="4">
        <f t="shared" si="7"/>
        <v>47.95</v>
      </c>
      <c r="U126" s="4">
        <v>45.67</v>
      </c>
      <c r="X126" s="4">
        <v>2.2799999999999998</v>
      </c>
      <c r="Z126" s="8"/>
    </row>
    <row r="127" spans="1:26" ht="13.2" x14ac:dyDescent="0.25">
      <c r="A127" s="10"/>
      <c r="B127" s="21"/>
      <c r="C127" s="3"/>
      <c r="E127" s="21" t="s">
        <v>587</v>
      </c>
      <c r="F127" s="21" t="s">
        <v>289</v>
      </c>
      <c r="G127" s="4">
        <f t="shared" si="7"/>
        <v>240</v>
      </c>
      <c r="V127" s="4">
        <v>240</v>
      </c>
      <c r="Z127" s="8"/>
    </row>
    <row r="128" spans="1:26" ht="13.2" x14ac:dyDescent="0.25">
      <c r="A128" s="10"/>
      <c r="B128" s="21"/>
      <c r="C128" s="3"/>
      <c r="E128" s="21" t="s">
        <v>590</v>
      </c>
      <c r="F128" s="21" t="s">
        <v>294</v>
      </c>
      <c r="G128" s="4">
        <f t="shared" si="7"/>
        <v>252.86</v>
      </c>
      <c r="L128" s="4">
        <v>3</v>
      </c>
      <c r="U128" s="4">
        <v>108.32</v>
      </c>
      <c r="V128" s="4">
        <v>99.9</v>
      </c>
      <c r="X128" s="4">
        <v>41.64</v>
      </c>
      <c r="Z128" s="8"/>
    </row>
    <row r="129" spans="1:26" ht="13.2" x14ac:dyDescent="0.25">
      <c r="A129" s="10"/>
      <c r="B129" s="21"/>
      <c r="C129" s="3"/>
      <c r="E129" s="21" t="s">
        <v>588</v>
      </c>
      <c r="F129" s="21" t="s">
        <v>294</v>
      </c>
      <c r="G129" s="4">
        <f t="shared" si="7"/>
        <v>6</v>
      </c>
      <c r="L129" s="4">
        <v>6</v>
      </c>
      <c r="Z129" s="8"/>
    </row>
    <row r="130" spans="1:26" ht="13.2" x14ac:dyDescent="0.25">
      <c r="A130" s="10"/>
      <c r="B130" s="21"/>
      <c r="C130" s="3"/>
      <c r="D130" s="204">
        <v>3.1</v>
      </c>
      <c r="E130" s="21" t="s">
        <v>589</v>
      </c>
      <c r="F130" s="21" t="s">
        <v>289</v>
      </c>
      <c r="G130" s="4">
        <f t="shared" si="7"/>
        <v>1066.3399999999999</v>
      </c>
      <c r="H130" s="4">
        <v>1066.3399999999999</v>
      </c>
      <c r="Z130" s="8"/>
    </row>
    <row r="131" spans="1:26" ht="13.2" x14ac:dyDescent="0.25">
      <c r="A131" s="10"/>
      <c r="B131" s="21"/>
      <c r="C131" s="3"/>
      <c r="E131" s="21" t="s">
        <v>636</v>
      </c>
      <c r="F131" s="21" t="s">
        <v>289</v>
      </c>
      <c r="G131" s="4">
        <f t="shared" si="7"/>
        <v>0</v>
      </c>
      <c r="Z131" s="8"/>
    </row>
    <row r="132" spans="1:26" ht="13.2" x14ac:dyDescent="0.25">
      <c r="A132" s="10"/>
      <c r="B132" s="21"/>
      <c r="C132" s="3"/>
      <c r="D132" s="204"/>
      <c r="E132" s="21"/>
      <c r="F132" s="21"/>
      <c r="G132" s="4">
        <f t="shared" si="7"/>
        <v>0</v>
      </c>
      <c r="Z132" s="8"/>
    </row>
    <row r="133" spans="1:26" ht="13.2" x14ac:dyDescent="0.25">
      <c r="A133" s="10"/>
      <c r="B133" s="21"/>
      <c r="C133" s="3"/>
      <c r="E133" s="21"/>
      <c r="F133" s="21"/>
      <c r="G133" s="4">
        <f t="shared" si="7"/>
        <v>0</v>
      </c>
      <c r="Z133" s="8"/>
    </row>
    <row r="134" spans="1:26" ht="13.2" x14ac:dyDescent="0.25">
      <c r="A134" s="10"/>
      <c r="B134" s="21"/>
      <c r="C134" s="3"/>
      <c r="E134" s="174" t="s">
        <v>43</v>
      </c>
      <c r="F134" s="14"/>
      <c r="G134" s="11">
        <f>SUM(G115:G133)</f>
        <v>3589.9399999999996</v>
      </c>
      <c r="H134" s="11">
        <f t="shared" ref="H134:X134" si="11">SUM(H115:H133)</f>
        <v>1066.3399999999999</v>
      </c>
      <c r="I134" s="11">
        <f t="shared" si="11"/>
        <v>0</v>
      </c>
      <c r="J134" s="11">
        <f t="shared" si="11"/>
        <v>0</v>
      </c>
      <c r="K134" s="11">
        <f t="shared" si="11"/>
        <v>28</v>
      </c>
      <c r="L134" s="11">
        <f t="shared" si="11"/>
        <v>61.16</v>
      </c>
      <c r="M134" s="11">
        <f t="shared" si="11"/>
        <v>0</v>
      </c>
      <c r="N134" s="11">
        <f t="shared" si="11"/>
        <v>0</v>
      </c>
      <c r="O134" s="11">
        <f t="shared" si="11"/>
        <v>0</v>
      </c>
      <c r="P134" s="11">
        <f t="shared" si="11"/>
        <v>357.46</v>
      </c>
      <c r="Q134" s="11">
        <f t="shared" si="11"/>
        <v>503.32</v>
      </c>
      <c r="R134" s="11">
        <f t="shared" si="11"/>
        <v>0</v>
      </c>
      <c r="S134" s="11">
        <f t="shared" si="11"/>
        <v>190</v>
      </c>
      <c r="T134" s="11">
        <f t="shared" si="11"/>
        <v>130</v>
      </c>
      <c r="U134" s="11">
        <f t="shared" si="11"/>
        <v>751.3</v>
      </c>
      <c r="V134" s="11">
        <f t="shared" si="11"/>
        <v>339.9</v>
      </c>
      <c r="W134" s="11">
        <f t="shared" si="11"/>
        <v>0</v>
      </c>
      <c r="X134" s="11">
        <f t="shared" si="11"/>
        <v>162.45999999999998</v>
      </c>
      <c r="Z134" s="8"/>
    </row>
    <row r="135" spans="1:26" ht="13.2" x14ac:dyDescent="0.25">
      <c r="A135" s="35"/>
      <c r="B135" s="21"/>
      <c r="C135" s="3"/>
      <c r="D135" s="10">
        <v>45976</v>
      </c>
      <c r="E135" s="21" t="s">
        <v>488</v>
      </c>
      <c r="F135" s="21" t="s">
        <v>289</v>
      </c>
      <c r="G135" s="4">
        <f t="shared" si="7"/>
        <v>28</v>
      </c>
      <c r="K135" s="4">
        <v>28</v>
      </c>
      <c r="Z135" s="8"/>
    </row>
    <row r="136" spans="1:26" ht="13.2" x14ac:dyDescent="0.25">
      <c r="A136" s="35"/>
      <c r="B136" s="21"/>
      <c r="C136" s="3"/>
      <c r="E136" s="21" t="s">
        <v>626</v>
      </c>
      <c r="F136" s="21" t="s">
        <v>289</v>
      </c>
      <c r="G136" s="4">
        <f t="shared" si="7"/>
        <v>148.1</v>
      </c>
      <c r="U136" s="4">
        <v>148.1</v>
      </c>
      <c r="Z136" s="8"/>
    </row>
    <row r="137" spans="1:26" ht="13.2" x14ac:dyDescent="0.25">
      <c r="A137" s="35"/>
      <c r="B137" s="21"/>
      <c r="C137" s="3"/>
      <c r="E137" s="21" t="s">
        <v>470</v>
      </c>
      <c r="F137" s="21" t="s">
        <v>289</v>
      </c>
      <c r="G137" s="24">
        <f t="shared" si="7"/>
        <v>110.52</v>
      </c>
      <c r="I137" s="4">
        <v>110.52</v>
      </c>
      <c r="K137" s="11"/>
      <c r="L137" s="24"/>
      <c r="M137" s="11"/>
      <c r="N137" s="11"/>
      <c r="O137" s="11"/>
      <c r="P137" s="11"/>
      <c r="Q137" s="11"/>
      <c r="R137" s="11"/>
      <c r="S137" s="24"/>
      <c r="T137" s="24"/>
      <c r="U137" s="24"/>
      <c r="V137" s="24"/>
      <c r="W137" s="24"/>
      <c r="X137" s="24"/>
      <c r="Z137" s="8"/>
    </row>
    <row r="138" spans="1:26" ht="13.2" x14ac:dyDescent="0.25">
      <c r="A138" s="35"/>
      <c r="B138" s="21"/>
      <c r="C138" s="32"/>
      <c r="E138" s="21" t="s">
        <v>635</v>
      </c>
      <c r="F138" s="21" t="s">
        <v>289</v>
      </c>
      <c r="G138" s="4">
        <f t="shared" si="7"/>
        <v>624.9</v>
      </c>
      <c r="R138" s="4">
        <v>520.75</v>
      </c>
      <c r="X138" s="4">
        <v>104.15</v>
      </c>
      <c r="Z138" s="8"/>
    </row>
    <row r="139" spans="1:26" x14ac:dyDescent="0.2">
      <c r="A139" s="35"/>
      <c r="B139" s="21"/>
      <c r="C139" s="3"/>
      <c r="E139" s="21" t="s">
        <v>627</v>
      </c>
      <c r="F139" s="21" t="s">
        <v>289</v>
      </c>
      <c r="G139" s="4">
        <f t="shared" si="7"/>
        <v>6</v>
      </c>
      <c r="R139" s="4">
        <v>5</v>
      </c>
      <c r="X139" s="4">
        <v>1</v>
      </c>
    </row>
    <row r="140" spans="1:26" x14ac:dyDescent="0.2">
      <c r="A140" s="46"/>
      <c r="B140" s="21"/>
      <c r="C140" s="3"/>
      <c r="E140" s="21" t="s">
        <v>628</v>
      </c>
      <c r="F140" s="21" t="s">
        <v>294</v>
      </c>
      <c r="G140" s="4">
        <f t="shared" si="7"/>
        <v>87</v>
      </c>
      <c r="U140" s="4">
        <v>82.86</v>
      </c>
      <c r="X140" s="4">
        <v>4.1399999999999997</v>
      </c>
    </row>
    <row r="141" spans="1:26" x14ac:dyDescent="0.2">
      <c r="A141" s="46"/>
      <c r="B141" s="21"/>
      <c r="C141" s="3"/>
      <c r="D141" s="10"/>
      <c r="E141" s="21" t="s">
        <v>629</v>
      </c>
      <c r="F141" s="21" t="s">
        <v>294</v>
      </c>
      <c r="G141" s="4">
        <f t="shared" si="7"/>
        <v>434.22</v>
      </c>
      <c r="P141" s="4">
        <v>413.54</v>
      </c>
      <c r="X141" s="4">
        <v>20.68</v>
      </c>
      <c r="Z141" s="4"/>
    </row>
    <row r="142" spans="1:26" x14ac:dyDescent="0.2">
      <c r="A142" s="14"/>
      <c r="B142" s="21"/>
      <c r="C142" s="3"/>
      <c r="E142" s="21" t="s">
        <v>584</v>
      </c>
      <c r="F142" s="21" t="s">
        <v>294</v>
      </c>
      <c r="G142" s="4">
        <f t="shared" si="7"/>
        <v>21.71</v>
      </c>
      <c r="P142" s="4">
        <v>20.68</v>
      </c>
      <c r="X142" s="4">
        <v>1.03</v>
      </c>
    </row>
    <row r="143" spans="1:26" x14ac:dyDescent="0.2">
      <c r="B143" s="21"/>
      <c r="C143" s="3"/>
      <c r="E143" s="21" t="s">
        <v>547</v>
      </c>
      <c r="F143" s="21" t="s">
        <v>289</v>
      </c>
      <c r="G143" s="4">
        <f t="shared" si="7"/>
        <v>240</v>
      </c>
      <c r="U143" s="4">
        <v>240</v>
      </c>
    </row>
    <row r="144" spans="1:26" x14ac:dyDescent="0.2">
      <c r="B144" s="21"/>
      <c r="C144" s="32"/>
      <c r="E144" s="21" t="s">
        <v>630</v>
      </c>
      <c r="F144" s="21" t="s">
        <v>289</v>
      </c>
      <c r="G144" s="4">
        <f t="shared" si="7"/>
        <v>405</v>
      </c>
      <c r="S144" s="4">
        <v>260</v>
      </c>
      <c r="T144" s="4">
        <v>145</v>
      </c>
    </row>
    <row r="145" spans="2:25" x14ac:dyDescent="0.2">
      <c r="B145" s="21"/>
      <c r="C145" s="47"/>
      <c r="E145" s="21" t="s">
        <v>631</v>
      </c>
      <c r="F145" s="21" t="s">
        <v>289</v>
      </c>
      <c r="G145" s="4">
        <f t="shared" si="7"/>
        <v>34.1</v>
      </c>
      <c r="L145" s="4">
        <v>34.1</v>
      </c>
    </row>
    <row r="146" spans="2:25" x14ac:dyDescent="0.2">
      <c r="B146" s="21"/>
      <c r="C146" s="3"/>
      <c r="E146" s="21" t="s">
        <v>632</v>
      </c>
      <c r="F146" s="21" t="s">
        <v>289</v>
      </c>
      <c r="G146" s="4">
        <f t="shared" si="7"/>
        <v>18.059999999999999</v>
      </c>
      <c r="L146" s="4">
        <v>18.059999999999999</v>
      </c>
      <c r="R146" s="24"/>
    </row>
    <row r="147" spans="2:25" x14ac:dyDescent="0.2">
      <c r="B147" s="21"/>
      <c r="C147" s="11"/>
      <c r="E147" s="21" t="s">
        <v>633</v>
      </c>
      <c r="F147" s="21" t="s">
        <v>289</v>
      </c>
      <c r="G147" s="4">
        <f t="shared" si="7"/>
        <v>42.4</v>
      </c>
      <c r="U147" s="4">
        <v>35.33</v>
      </c>
      <c r="X147" s="4">
        <v>7.07</v>
      </c>
    </row>
    <row r="148" spans="2:25" x14ac:dyDescent="0.2">
      <c r="C148" s="11"/>
      <c r="E148" s="21" t="s">
        <v>634</v>
      </c>
      <c r="F148" s="21" t="s">
        <v>289</v>
      </c>
      <c r="G148" s="4">
        <f t="shared" si="7"/>
        <v>211.2</v>
      </c>
      <c r="N148" s="4">
        <v>176</v>
      </c>
      <c r="X148" s="4">
        <v>35.200000000000003</v>
      </c>
    </row>
    <row r="149" spans="2:25" x14ac:dyDescent="0.2">
      <c r="E149" s="21" t="s">
        <v>418</v>
      </c>
      <c r="F149" s="21" t="s">
        <v>289</v>
      </c>
      <c r="G149" s="4">
        <f t="shared" si="7"/>
        <v>9</v>
      </c>
      <c r="L149" s="4">
        <v>9</v>
      </c>
    </row>
    <row r="150" spans="2:25" x14ac:dyDescent="0.2">
      <c r="C150" s="11"/>
      <c r="D150" s="10">
        <v>45991</v>
      </c>
      <c r="E150" s="21" t="s">
        <v>374</v>
      </c>
      <c r="F150" s="21" t="s">
        <v>289</v>
      </c>
      <c r="G150" s="4">
        <f t="shared" si="7"/>
        <v>1032.3800000000001</v>
      </c>
      <c r="H150" s="4">
        <v>1032.3800000000001</v>
      </c>
    </row>
    <row r="151" spans="2:25" x14ac:dyDescent="0.2">
      <c r="C151" s="11"/>
      <c r="D151" s="204">
        <v>1.5454545454545454</v>
      </c>
      <c r="E151" s="21" t="s">
        <v>665</v>
      </c>
      <c r="F151" s="21" t="s">
        <v>289</v>
      </c>
      <c r="G151" s="4">
        <f t="shared" si="7"/>
        <v>29.49</v>
      </c>
      <c r="W151" s="4">
        <v>29.49</v>
      </c>
    </row>
    <row r="152" spans="2:25" x14ac:dyDescent="0.2">
      <c r="C152" s="11"/>
      <c r="D152" s="204"/>
      <c r="E152" s="21"/>
      <c r="F152" s="21"/>
      <c r="G152" s="4">
        <f t="shared" si="7"/>
        <v>0</v>
      </c>
    </row>
    <row r="153" spans="2:25" x14ac:dyDescent="0.2">
      <c r="C153" s="11"/>
      <c r="D153" s="204"/>
      <c r="E153" s="21"/>
      <c r="F153" s="21"/>
      <c r="G153" s="4">
        <f t="shared" si="7"/>
        <v>0</v>
      </c>
    </row>
    <row r="154" spans="2:25" x14ac:dyDescent="0.2">
      <c r="C154" s="11"/>
      <c r="E154" s="174" t="s">
        <v>44</v>
      </c>
      <c r="F154" s="7"/>
      <c r="G154" s="11">
        <f>SUM(G135:G153)</f>
        <v>3482.0799999999995</v>
      </c>
      <c r="H154" s="11">
        <f>SUM(H135:H150)</f>
        <v>1032.3800000000001</v>
      </c>
      <c r="I154" s="11">
        <f t="shared" ref="I154:U154" si="12">SUM(I135:I149)</f>
        <v>110.52</v>
      </c>
      <c r="J154" s="11">
        <f t="shared" si="12"/>
        <v>0</v>
      </c>
      <c r="K154" s="11">
        <f t="shared" si="12"/>
        <v>28</v>
      </c>
      <c r="L154" s="11">
        <f>SUM(L135:L153)</f>
        <v>61.16</v>
      </c>
      <c r="M154" s="11">
        <f t="shared" si="12"/>
        <v>0</v>
      </c>
      <c r="N154" s="11">
        <f t="shared" si="12"/>
        <v>176</v>
      </c>
      <c r="O154" s="11">
        <f t="shared" si="12"/>
        <v>0</v>
      </c>
      <c r="P154" s="11">
        <f t="shared" si="12"/>
        <v>434.22</v>
      </c>
      <c r="Q154" s="11">
        <f>SUM(Q135:Q153)</f>
        <v>0</v>
      </c>
      <c r="R154" s="11">
        <f t="shared" si="12"/>
        <v>525.75</v>
      </c>
      <c r="S154" s="11">
        <f t="shared" si="12"/>
        <v>260</v>
      </c>
      <c r="T154" s="11">
        <f>SUM(T136:T149)</f>
        <v>145</v>
      </c>
      <c r="U154" s="11">
        <f t="shared" si="12"/>
        <v>506.28999999999996</v>
      </c>
      <c r="V154" s="11">
        <f>SUM(V135:V150)</f>
        <v>0</v>
      </c>
      <c r="W154" s="11">
        <f>SUM(W135:W153)</f>
        <v>29.49</v>
      </c>
      <c r="X154" s="11">
        <f>SUM(X135:X153)</f>
        <v>173.26999999999998</v>
      </c>
      <c r="Y154" s="11">
        <f>SUM(Y139:Y149)</f>
        <v>0</v>
      </c>
    </row>
    <row r="155" spans="2:25" ht="10.8" thickBot="1" x14ac:dyDescent="0.25">
      <c r="C155" s="11"/>
      <c r="E155" s="14"/>
      <c r="G155" s="36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36"/>
      <c r="U155" s="9"/>
      <c r="V155" s="9"/>
      <c r="W155" s="9"/>
      <c r="X155" s="9"/>
    </row>
    <row r="156" spans="2:25" ht="10.8" thickTop="1" x14ac:dyDescent="0.2">
      <c r="C156" s="11"/>
      <c r="E156" s="21" t="s">
        <v>680</v>
      </c>
      <c r="F156" s="21" t="s">
        <v>289</v>
      </c>
      <c r="G156" s="4">
        <v>109.01</v>
      </c>
      <c r="U156" s="4">
        <v>109.01</v>
      </c>
    </row>
    <row r="157" spans="2:25" x14ac:dyDescent="0.2">
      <c r="C157" s="11"/>
      <c r="D157" s="40"/>
      <c r="E157" s="21" t="s">
        <v>679</v>
      </c>
      <c r="F157" s="21" t="s">
        <v>289</v>
      </c>
      <c r="G157" s="4">
        <f t="shared" ref="G157:G198" si="13">SUM((H157:X157))</f>
        <v>63.86</v>
      </c>
      <c r="L157" s="4">
        <v>63.86</v>
      </c>
    </row>
    <row r="158" spans="2:25" x14ac:dyDescent="0.2">
      <c r="C158" s="11"/>
      <c r="D158" s="10"/>
      <c r="E158" s="21" t="s">
        <v>578</v>
      </c>
      <c r="F158" s="21" t="s">
        <v>289</v>
      </c>
      <c r="G158" s="4">
        <f t="shared" si="13"/>
        <v>135</v>
      </c>
      <c r="U158" s="4">
        <v>135</v>
      </c>
    </row>
    <row r="159" spans="2:25" x14ac:dyDescent="0.2">
      <c r="D159" s="10"/>
      <c r="E159" s="21" t="s">
        <v>666</v>
      </c>
      <c r="F159" s="38" t="s">
        <v>289</v>
      </c>
      <c r="G159" s="4">
        <f t="shared" si="13"/>
        <v>200</v>
      </c>
      <c r="W159" s="4">
        <v>200</v>
      </c>
    </row>
    <row r="160" spans="2:25" x14ac:dyDescent="0.2">
      <c r="D160" s="10"/>
      <c r="E160" s="38" t="s">
        <v>667</v>
      </c>
      <c r="F160" s="38" t="s">
        <v>289</v>
      </c>
      <c r="G160" s="4">
        <f t="shared" si="13"/>
        <v>500.35999999999996</v>
      </c>
      <c r="P160" s="4">
        <v>476.53</v>
      </c>
      <c r="X160" s="4">
        <v>23.83</v>
      </c>
    </row>
    <row r="161" spans="1:24" x14ac:dyDescent="0.2">
      <c r="E161" s="38" t="s">
        <v>668</v>
      </c>
      <c r="F161" s="39" t="s">
        <v>289</v>
      </c>
      <c r="G161" s="4">
        <f t="shared" si="13"/>
        <v>48.76</v>
      </c>
      <c r="U161" s="4">
        <v>46.44</v>
      </c>
      <c r="X161" s="4">
        <v>2.3199999999999998</v>
      </c>
    </row>
    <row r="162" spans="1:24" x14ac:dyDescent="0.2">
      <c r="C162" s="11"/>
      <c r="E162" s="38" t="s">
        <v>669</v>
      </c>
      <c r="F162" s="39" t="s">
        <v>289</v>
      </c>
      <c r="G162" s="4">
        <f t="shared" si="13"/>
        <v>1317.6</v>
      </c>
      <c r="Q162" s="4">
        <v>1098</v>
      </c>
      <c r="X162" s="4">
        <v>219.6</v>
      </c>
    </row>
    <row r="163" spans="1:24" x14ac:dyDescent="0.2">
      <c r="C163" s="11"/>
      <c r="E163" s="38" t="s">
        <v>670</v>
      </c>
      <c r="F163" s="39" t="s">
        <v>289</v>
      </c>
      <c r="G163" s="4">
        <f t="shared" si="13"/>
        <v>42</v>
      </c>
      <c r="N163" s="4">
        <v>35</v>
      </c>
      <c r="X163" s="4">
        <v>7</v>
      </c>
    </row>
    <row r="164" spans="1:24" x14ac:dyDescent="0.2">
      <c r="C164" s="11"/>
      <c r="E164" s="38" t="s">
        <v>671</v>
      </c>
      <c r="F164" s="39" t="s">
        <v>289</v>
      </c>
      <c r="G164" s="4">
        <f t="shared" si="13"/>
        <v>48</v>
      </c>
      <c r="M164" s="4">
        <v>40</v>
      </c>
      <c r="X164" s="4">
        <v>8</v>
      </c>
    </row>
    <row r="165" spans="1:24" x14ac:dyDescent="0.2">
      <c r="E165" s="38" t="s">
        <v>672</v>
      </c>
      <c r="F165" s="39" t="s">
        <v>289</v>
      </c>
      <c r="G165" s="4">
        <f t="shared" si="13"/>
        <v>227.98</v>
      </c>
      <c r="V165" s="4">
        <v>227.98</v>
      </c>
    </row>
    <row r="166" spans="1:24" x14ac:dyDescent="0.2">
      <c r="C166" s="11"/>
      <c r="E166" s="38" t="s">
        <v>673</v>
      </c>
      <c r="F166" s="39" t="s">
        <v>289</v>
      </c>
      <c r="G166" s="4">
        <f t="shared" si="13"/>
        <v>28</v>
      </c>
      <c r="K166" s="4">
        <v>28</v>
      </c>
      <c r="Q166" s="3"/>
    </row>
    <row r="167" spans="1:24" x14ac:dyDescent="0.2">
      <c r="C167" s="16"/>
      <c r="E167" s="38" t="s">
        <v>674</v>
      </c>
      <c r="F167" s="39" t="s">
        <v>289</v>
      </c>
      <c r="G167" s="4">
        <f t="shared" si="13"/>
        <v>264</v>
      </c>
      <c r="W167" s="4">
        <v>220</v>
      </c>
      <c r="X167" s="4">
        <v>44</v>
      </c>
    </row>
    <row r="168" spans="1:24" x14ac:dyDescent="0.2">
      <c r="C168" s="16"/>
      <c r="E168" s="38" t="s">
        <v>676</v>
      </c>
      <c r="F168" s="39" t="s">
        <v>289</v>
      </c>
      <c r="G168" s="4">
        <f t="shared" si="13"/>
        <v>281.39999999999998</v>
      </c>
      <c r="P168" s="4">
        <v>234.5</v>
      </c>
      <c r="X168" s="4">
        <v>46.9</v>
      </c>
    </row>
    <row r="169" spans="1:24" x14ac:dyDescent="0.2">
      <c r="C169" s="16"/>
      <c r="E169" s="38" t="s">
        <v>677</v>
      </c>
      <c r="F169" s="39" t="s">
        <v>289</v>
      </c>
      <c r="G169" s="4">
        <f t="shared" si="13"/>
        <v>232.8</v>
      </c>
      <c r="Q169" s="4">
        <v>194</v>
      </c>
      <c r="X169" s="4">
        <v>38.799999999999997</v>
      </c>
    </row>
    <row r="170" spans="1:24" x14ac:dyDescent="0.2">
      <c r="C170" s="16"/>
      <c r="E170" s="38" t="s">
        <v>678</v>
      </c>
      <c r="F170" s="39" t="s">
        <v>289</v>
      </c>
      <c r="G170" s="4">
        <f t="shared" si="13"/>
        <v>139.66999999999999</v>
      </c>
      <c r="I170" s="4">
        <v>139.66999999999999</v>
      </c>
    </row>
    <row r="171" spans="1:24" x14ac:dyDescent="0.2">
      <c r="C171" s="16"/>
      <c r="D171" s="10">
        <v>46022</v>
      </c>
      <c r="E171" s="38" t="s">
        <v>374</v>
      </c>
      <c r="F171" s="39"/>
      <c r="G171" s="4">
        <f t="shared" si="13"/>
        <v>1024.07</v>
      </c>
      <c r="H171" s="4">
        <v>1024.07</v>
      </c>
    </row>
    <row r="172" spans="1:24" x14ac:dyDescent="0.2">
      <c r="C172" s="16"/>
      <c r="E172" s="176" t="s">
        <v>45</v>
      </c>
      <c r="F172" s="14"/>
      <c r="G172" s="11">
        <f>SUM(G156:G171)</f>
        <v>4662.51</v>
      </c>
      <c r="H172" s="11">
        <f t="shared" ref="H172:X172" si="14">SUM(H156:H171)</f>
        <v>1024.07</v>
      </c>
      <c r="I172" s="11">
        <f t="shared" si="14"/>
        <v>139.66999999999999</v>
      </c>
      <c r="J172" s="11">
        <f t="shared" si="14"/>
        <v>0</v>
      </c>
      <c r="K172" s="11">
        <f t="shared" si="14"/>
        <v>28</v>
      </c>
      <c r="L172" s="11">
        <f t="shared" si="14"/>
        <v>63.86</v>
      </c>
      <c r="M172" s="11">
        <f t="shared" si="14"/>
        <v>40</v>
      </c>
      <c r="N172" s="11">
        <f t="shared" si="14"/>
        <v>35</v>
      </c>
      <c r="O172" s="11">
        <f t="shared" si="14"/>
        <v>0</v>
      </c>
      <c r="P172" s="11">
        <f t="shared" si="14"/>
        <v>711.03</v>
      </c>
      <c r="Q172" s="11">
        <f t="shared" si="14"/>
        <v>1292</v>
      </c>
      <c r="R172" s="11">
        <f t="shared" si="14"/>
        <v>0</v>
      </c>
      <c r="S172" s="11">
        <f t="shared" si="14"/>
        <v>0</v>
      </c>
      <c r="T172" s="11">
        <f t="shared" si="14"/>
        <v>0</v>
      </c>
      <c r="U172" s="11">
        <f t="shared" si="14"/>
        <v>290.45</v>
      </c>
      <c r="V172" s="11">
        <f t="shared" si="14"/>
        <v>227.98</v>
      </c>
      <c r="W172" s="11">
        <f t="shared" si="14"/>
        <v>420</v>
      </c>
      <c r="X172" s="11">
        <f t="shared" si="14"/>
        <v>390.45</v>
      </c>
    </row>
    <row r="173" spans="1:24" x14ac:dyDescent="0.2">
      <c r="A173" s="14"/>
      <c r="C173" s="16"/>
      <c r="D173" s="10"/>
      <c r="E173" s="23" t="s">
        <v>696</v>
      </c>
      <c r="F173" s="21" t="s">
        <v>289</v>
      </c>
      <c r="G173" s="24">
        <f t="shared" si="13"/>
        <v>92.34</v>
      </c>
      <c r="H173" s="11"/>
      <c r="V173" s="4">
        <v>76.95</v>
      </c>
      <c r="X173" s="4">
        <v>15.39</v>
      </c>
    </row>
    <row r="174" spans="1:24" x14ac:dyDescent="0.2">
      <c r="A174" s="14"/>
      <c r="C174" s="11"/>
      <c r="E174" s="21" t="s">
        <v>719</v>
      </c>
      <c r="F174" s="21" t="s">
        <v>697</v>
      </c>
      <c r="G174" s="4">
        <v>3</v>
      </c>
      <c r="V174" s="4">
        <v>80.900000000000006</v>
      </c>
      <c r="X174" s="4">
        <v>16.18</v>
      </c>
    </row>
    <row r="175" spans="1:24" x14ac:dyDescent="0.2">
      <c r="A175" s="14"/>
      <c r="E175" s="21" t="s">
        <v>488</v>
      </c>
      <c r="F175" s="21" t="s">
        <v>289</v>
      </c>
      <c r="G175" s="4">
        <f t="shared" si="13"/>
        <v>18</v>
      </c>
      <c r="K175" s="4">
        <v>18</v>
      </c>
    </row>
    <row r="176" spans="1:24" x14ac:dyDescent="0.2">
      <c r="D176" s="10"/>
      <c r="E176" s="21" t="s">
        <v>700</v>
      </c>
      <c r="F176" s="21" t="s">
        <v>289</v>
      </c>
      <c r="G176" s="4">
        <f t="shared" si="13"/>
        <v>46.69</v>
      </c>
      <c r="L176" s="4">
        <v>28.7</v>
      </c>
      <c r="U176" s="4">
        <v>17.989999999999998</v>
      </c>
    </row>
    <row r="177" spans="2:24" x14ac:dyDescent="0.2">
      <c r="E177" s="21" t="s">
        <v>699</v>
      </c>
      <c r="F177" s="21" t="s">
        <v>289</v>
      </c>
      <c r="G177" s="4">
        <f t="shared" si="13"/>
        <v>24.06</v>
      </c>
      <c r="L177" s="4">
        <v>24.06</v>
      </c>
    </row>
    <row r="178" spans="2:24" x14ac:dyDescent="0.2">
      <c r="B178" s="11"/>
      <c r="D178" s="10"/>
      <c r="E178" s="21" t="s">
        <v>678</v>
      </c>
      <c r="F178" s="21" t="s">
        <v>289</v>
      </c>
      <c r="G178" s="4">
        <f t="shared" si="13"/>
        <v>139.87</v>
      </c>
      <c r="I178" s="4">
        <v>139.87</v>
      </c>
    </row>
    <row r="179" spans="2:24" x14ac:dyDescent="0.2">
      <c r="B179" s="14"/>
      <c r="C179" s="16"/>
      <c r="E179" s="21" t="s">
        <v>667</v>
      </c>
      <c r="F179" s="21" t="s">
        <v>289</v>
      </c>
      <c r="G179" s="4">
        <f t="shared" si="13"/>
        <v>550.9</v>
      </c>
      <c r="P179" s="4">
        <v>524.66</v>
      </c>
      <c r="X179" s="4">
        <v>26.24</v>
      </c>
    </row>
    <row r="180" spans="2:24" x14ac:dyDescent="0.2">
      <c r="B180" s="14"/>
      <c r="C180" s="11"/>
      <c r="E180" s="21" t="s">
        <v>668</v>
      </c>
      <c r="F180" s="21" t="s">
        <v>289</v>
      </c>
      <c r="G180" s="4">
        <f t="shared" si="13"/>
        <v>42.470000000000006</v>
      </c>
      <c r="U180" s="4">
        <v>40.450000000000003</v>
      </c>
      <c r="X180" s="4">
        <v>2.02</v>
      </c>
    </row>
    <row r="181" spans="2:24" x14ac:dyDescent="0.2">
      <c r="C181" s="11"/>
      <c r="E181" s="21" t="s">
        <v>578</v>
      </c>
      <c r="F181" s="21" t="s">
        <v>289</v>
      </c>
      <c r="G181" s="4">
        <f t="shared" si="13"/>
        <v>67.5</v>
      </c>
      <c r="U181" s="4">
        <v>67.5</v>
      </c>
    </row>
    <row r="182" spans="2:24" x14ac:dyDescent="0.2">
      <c r="E182" s="21" t="s">
        <v>698</v>
      </c>
      <c r="F182" s="21" t="s">
        <v>289</v>
      </c>
      <c r="G182" s="4">
        <f t="shared" si="13"/>
        <v>91.2</v>
      </c>
      <c r="U182" s="4">
        <v>76</v>
      </c>
      <c r="X182" s="4">
        <v>15.2</v>
      </c>
    </row>
    <row r="183" spans="2:24" x14ac:dyDescent="0.2">
      <c r="E183" s="21" t="s">
        <v>374</v>
      </c>
      <c r="F183" s="21" t="s">
        <v>289</v>
      </c>
      <c r="G183" s="4">
        <f t="shared" si="13"/>
        <v>1023.87</v>
      </c>
      <c r="H183" s="4">
        <v>1023.87</v>
      </c>
    </row>
    <row r="184" spans="2:24" x14ac:dyDescent="0.2">
      <c r="D184" s="10"/>
      <c r="E184" s="174" t="s">
        <v>47</v>
      </c>
      <c r="G184" s="11">
        <f>SUM(G173:G183)</f>
        <v>2099.9</v>
      </c>
      <c r="H184" s="11">
        <f>SUM(H174:H183)</f>
        <v>1023.87</v>
      </c>
      <c r="I184" s="11">
        <f>SUM(I174:I180)</f>
        <v>139.87</v>
      </c>
      <c r="J184" s="11">
        <f>SUM(J174:J180)</f>
        <v>0</v>
      </c>
      <c r="K184" s="11">
        <f>SUM(K174:K180)</f>
        <v>18</v>
      </c>
      <c r="L184" s="11">
        <f>SUM(L174:L182)</f>
        <v>52.76</v>
      </c>
      <c r="M184" s="11">
        <f>SUM(M174:M180)</f>
        <v>0</v>
      </c>
      <c r="N184" s="11">
        <f>SUM(N173:N183)</f>
        <v>0</v>
      </c>
      <c r="O184" s="11">
        <f>SUM(O174:O180)</f>
        <v>0</v>
      </c>
      <c r="P184" s="11">
        <f>SUM(P174:P180)</f>
        <v>524.66</v>
      </c>
      <c r="Q184" s="11">
        <f>SUM(Q173:Q183)</f>
        <v>0</v>
      </c>
      <c r="R184" s="11">
        <f>SUM(R174:R180)</f>
        <v>0</v>
      </c>
      <c r="S184" s="11">
        <f>SUM(S174:S182)</f>
        <v>0</v>
      </c>
      <c r="T184" s="11">
        <f>SUM(T174:T183)</f>
        <v>0</v>
      </c>
      <c r="U184" s="11">
        <f>SUM(U174:U183)</f>
        <v>201.94</v>
      </c>
      <c r="V184" s="11">
        <f>SUM(V173:V183)</f>
        <v>157.85000000000002</v>
      </c>
      <c r="W184" s="11">
        <f>SUM(W174:W180)</f>
        <v>0</v>
      </c>
      <c r="X184" s="11">
        <f>SUM(X173:X183)</f>
        <v>75.03</v>
      </c>
    </row>
    <row r="185" spans="2:24" x14ac:dyDescent="0.2">
      <c r="D185" s="10">
        <v>46065</v>
      </c>
      <c r="E185" s="21" t="s">
        <v>726</v>
      </c>
      <c r="F185" s="21" t="s">
        <v>289</v>
      </c>
      <c r="G185" s="4">
        <f t="shared" si="13"/>
        <v>2028.55</v>
      </c>
      <c r="Q185" s="4">
        <v>2028.55</v>
      </c>
    </row>
    <row r="186" spans="2:24" x14ac:dyDescent="0.2">
      <c r="D186" s="10"/>
      <c r="E186" s="21" t="s">
        <v>727</v>
      </c>
      <c r="F186" s="21" t="s">
        <v>289</v>
      </c>
      <c r="G186" s="4">
        <f t="shared" si="13"/>
        <v>22.58</v>
      </c>
      <c r="P186" s="4">
        <v>21.5</v>
      </c>
      <c r="X186" s="4">
        <v>1.08</v>
      </c>
    </row>
    <row r="187" spans="2:24" x14ac:dyDescent="0.2">
      <c r="D187" s="178"/>
      <c r="E187" s="21" t="s">
        <v>728</v>
      </c>
      <c r="F187" s="21" t="s">
        <v>289</v>
      </c>
      <c r="G187" s="4">
        <f t="shared" si="13"/>
        <v>510.7</v>
      </c>
      <c r="P187" s="4">
        <v>486.38</v>
      </c>
      <c r="X187" s="4">
        <v>24.32</v>
      </c>
    </row>
    <row r="188" spans="2:24" x14ac:dyDescent="0.2">
      <c r="D188" s="10"/>
      <c r="E188" s="21" t="s">
        <v>729</v>
      </c>
      <c r="F188" s="21" t="s">
        <v>289</v>
      </c>
      <c r="G188" s="4">
        <f t="shared" si="13"/>
        <v>65.41</v>
      </c>
      <c r="U188" s="4">
        <v>62.32</v>
      </c>
      <c r="X188" s="4">
        <v>3.09</v>
      </c>
    </row>
    <row r="189" spans="2:24" x14ac:dyDescent="0.2">
      <c r="D189" s="10">
        <v>46069</v>
      </c>
      <c r="E189" s="21" t="s">
        <v>736</v>
      </c>
      <c r="F189" s="21" t="s">
        <v>730</v>
      </c>
      <c r="G189" s="4">
        <f t="shared" si="13"/>
        <v>172.07999999999998</v>
      </c>
      <c r="Q189" s="4">
        <v>75</v>
      </c>
      <c r="U189" s="4">
        <v>97.08</v>
      </c>
    </row>
    <row r="190" spans="2:24" x14ac:dyDescent="0.2">
      <c r="E190" s="21" t="s">
        <v>373</v>
      </c>
      <c r="F190" s="21" t="s">
        <v>289</v>
      </c>
      <c r="G190" s="4">
        <f t="shared" si="13"/>
        <v>25</v>
      </c>
      <c r="K190" s="4">
        <v>25</v>
      </c>
    </row>
    <row r="191" spans="2:24" x14ac:dyDescent="0.2">
      <c r="E191" s="21" t="s">
        <v>679</v>
      </c>
      <c r="F191" s="21" t="s">
        <v>289</v>
      </c>
      <c r="G191" s="4">
        <f t="shared" si="13"/>
        <v>58.46</v>
      </c>
      <c r="L191" s="4">
        <v>58.46</v>
      </c>
    </row>
    <row r="192" spans="2:24" x14ac:dyDescent="0.2">
      <c r="E192" s="21" t="s">
        <v>731</v>
      </c>
      <c r="F192" s="21" t="s">
        <v>289</v>
      </c>
      <c r="G192" s="4">
        <f t="shared" si="13"/>
        <v>139.87</v>
      </c>
      <c r="I192" s="21">
        <v>139.87</v>
      </c>
    </row>
    <row r="193" spans="3:25" x14ac:dyDescent="0.2">
      <c r="E193" s="21" t="s">
        <v>626</v>
      </c>
      <c r="F193" s="21" t="s">
        <v>289</v>
      </c>
      <c r="G193" s="4">
        <f t="shared" si="13"/>
        <v>24.48</v>
      </c>
      <c r="U193" s="4">
        <v>24.48</v>
      </c>
    </row>
    <row r="194" spans="3:25" x14ac:dyDescent="0.2">
      <c r="E194" s="21" t="s">
        <v>732</v>
      </c>
      <c r="F194" s="21" t="s">
        <v>289</v>
      </c>
      <c r="G194" s="4">
        <f t="shared" si="13"/>
        <v>42</v>
      </c>
      <c r="N194" s="4">
        <v>35</v>
      </c>
      <c r="X194" s="4">
        <v>7</v>
      </c>
    </row>
    <row r="195" spans="3:25" x14ac:dyDescent="0.2">
      <c r="E195" s="21" t="s">
        <v>578</v>
      </c>
      <c r="F195" s="21" t="s">
        <v>289</v>
      </c>
      <c r="G195" s="4">
        <f t="shared" si="13"/>
        <v>157.5</v>
      </c>
      <c r="U195" s="4">
        <v>157.5</v>
      </c>
    </row>
    <row r="196" spans="3:25" x14ac:dyDescent="0.2">
      <c r="E196" s="21" t="s">
        <v>733</v>
      </c>
      <c r="F196" s="21" t="s">
        <v>289</v>
      </c>
      <c r="G196" s="4">
        <f t="shared" si="13"/>
        <v>288</v>
      </c>
      <c r="X196" s="4">
        <v>288</v>
      </c>
    </row>
    <row r="197" spans="3:25" x14ac:dyDescent="0.2">
      <c r="E197" s="21"/>
      <c r="F197" s="21" t="s">
        <v>730</v>
      </c>
      <c r="G197" s="4">
        <f t="shared" si="13"/>
        <v>0</v>
      </c>
    </row>
    <row r="198" spans="3:25" x14ac:dyDescent="0.2">
      <c r="E198" s="21" t="s">
        <v>374</v>
      </c>
      <c r="F198" s="21" t="s">
        <v>289</v>
      </c>
      <c r="G198" s="4">
        <f t="shared" si="13"/>
        <v>1023.87</v>
      </c>
      <c r="H198" s="4">
        <v>1023.87</v>
      </c>
    </row>
    <row r="199" spans="3:25" x14ac:dyDescent="0.2">
      <c r="E199" s="174" t="s">
        <v>48</v>
      </c>
      <c r="G199" s="11">
        <f>SUM(G185:G198)</f>
        <v>4558.5</v>
      </c>
      <c r="H199" s="11">
        <f>SUM(H185:H198)</f>
        <v>1023.87</v>
      </c>
      <c r="I199" s="11">
        <f>SUM(I185:I194)</f>
        <v>139.87</v>
      </c>
      <c r="J199" s="11">
        <f>SUM(J185:J194)</f>
        <v>0</v>
      </c>
      <c r="K199" s="11">
        <f>SUM(K185:K194)</f>
        <v>25</v>
      </c>
      <c r="L199" s="11">
        <f>SUM(L185:L196)</f>
        <v>58.46</v>
      </c>
      <c r="M199" s="11">
        <f>SUM(M185:M194)</f>
        <v>0</v>
      </c>
      <c r="N199" s="11">
        <f>SUM(N185:N198)</f>
        <v>35</v>
      </c>
      <c r="O199" s="11">
        <f>SUM(O185:O194)</f>
        <v>0</v>
      </c>
      <c r="P199" s="11">
        <f>SUM(P185:P198)</f>
        <v>507.88</v>
      </c>
      <c r="Q199" s="11">
        <f>SUM(Q185:Q198)</f>
        <v>2103.5500000000002</v>
      </c>
      <c r="R199" s="11">
        <f>SUM(R185:R194)</f>
        <v>0</v>
      </c>
      <c r="S199" s="11">
        <f>SUM(S185:S194)</f>
        <v>0</v>
      </c>
      <c r="T199" s="11"/>
      <c r="U199" s="11">
        <f>SUM(U185:U198)</f>
        <v>341.38</v>
      </c>
      <c r="V199" s="11">
        <f>SUM(V185:V198)</f>
        <v>0</v>
      </c>
      <c r="W199" s="11">
        <f>SUM(W185:W196)</f>
        <v>0</v>
      </c>
      <c r="X199" s="11">
        <f>SUM(X185:X198)</f>
        <v>323.49</v>
      </c>
      <c r="Y199" s="11">
        <f>SUM(H199:X199)</f>
        <v>4558.5</v>
      </c>
    </row>
    <row r="200" spans="3:25" x14ac:dyDescent="0.2">
      <c r="D200" s="10"/>
      <c r="E200" s="21" t="s">
        <v>737</v>
      </c>
      <c r="F200" s="21"/>
      <c r="G200" s="4">
        <f t="shared" ref="G200:G222" si="15">SUM((H200:X200))</f>
        <v>0</v>
      </c>
    </row>
    <row r="201" spans="3:25" x14ac:dyDescent="0.2">
      <c r="E201" s="21"/>
      <c r="F201" s="21"/>
      <c r="G201" s="4">
        <f t="shared" si="15"/>
        <v>0</v>
      </c>
    </row>
    <row r="202" spans="3:25" x14ac:dyDescent="0.2">
      <c r="D202" s="10"/>
      <c r="E202" s="21"/>
      <c r="F202" s="21"/>
      <c r="G202" s="4">
        <f t="shared" si="15"/>
        <v>0</v>
      </c>
    </row>
    <row r="203" spans="3:25" x14ac:dyDescent="0.2">
      <c r="E203" s="21"/>
      <c r="F203" s="21"/>
      <c r="G203" s="4">
        <f t="shared" si="15"/>
        <v>0</v>
      </c>
    </row>
    <row r="204" spans="3:25" x14ac:dyDescent="0.2">
      <c r="E204" s="21"/>
      <c r="F204" s="21"/>
      <c r="G204" s="15">
        <f t="shared" si="15"/>
        <v>0</v>
      </c>
    </row>
    <row r="205" spans="3:25" x14ac:dyDescent="0.2">
      <c r="D205" s="10"/>
      <c r="E205" s="21"/>
      <c r="F205" s="21"/>
      <c r="G205" s="4">
        <f t="shared" si="15"/>
        <v>0</v>
      </c>
    </row>
    <row r="206" spans="3:25" x14ac:dyDescent="0.2">
      <c r="C206" s="19"/>
      <c r="D206" s="10"/>
      <c r="E206" s="21"/>
      <c r="F206" s="21"/>
      <c r="G206" s="43">
        <f t="shared" si="15"/>
        <v>0</v>
      </c>
    </row>
    <row r="207" spans="3:25" x14ac:dyDescent="0.2">
      <c r="C207" s="19"/>
      <c r="E207" s="21"/>
      <c r="F207" s="21"/>
      <c r="G207" s="4">
        <f t="shared" si="15"/>
        <v>0</v>
      </c>
    </row>
    <row r="208" spans="3:25" x14ac:dyDescent="0.2">
      <c r="E208" s="21"/>
      <c r="F208" s="21"/>
      <c r="G208" s="4">
        <f t="shared" si="15"/>
        <v>0</v>
      </c>
    </row>
    <row r="209" spans="5:25" x14ac:dyDescent="0.2">
      <c r="E209" s="21"/>
      <c r="F209" s="21"/>
      <c r="G209" s="4">
        <f t="shared" si="15"/>
        <v>0</v>
      </c>
    </row>
    <row r="210" spans="5:25" x14ac:dyDescent="0.2">
      <c r="E210" s="21"/>
      <c r="F210" s="21"/>
      <c r="G210" s="4">
        <f t="shared" si="15"/>
        <v>0</v>
      </c>
    </row>
    <row r="211" spans="5:25" x14ac:dyDescent="0.2">
      <c r="E211" s="21"/>
      <c r="F211" s="21"/>
      <c r="G211" s="4">
        <f t="shared" si="15"/>
        <v>0</v>
      </c>
    </row>
    <row r="212" spans="5:25" x14ac:dyDescent="0.2">
      <c r="E212" s="21"/>
      <c r="F212" s="21"/>
      <c r="G212" s="4">
        <f t="shared" si="15"/>
        <v>0</v>
      </c>
    </row>
    <row r="213" spans="5:25" x14ac:dyDescent="0.2">
      <c r="E213" s="21"/>
      <c r="F213" s="21"/>
      <c r="G213" s="4">
        <f t="shared" si="15"/>
        <v>0</v>
      </c>
    </row>
    <row r="214" spans="5:25" x14ac:dyDescent="0.2">
      <c r="E214" s="21"/>
      <c r="F214" s="21"/>
      <c r="G214" s="4">
        <f t="shared" si="15"/>
        <v>0</v>
      </c>
    </row>
    <row r="215" spans="5:25" x14ac:dyDescent="0.2">
      <c r="E215" s="21"/>
      <c r="F215" s="21"/>
      <c r="G215" s="4">
        <f t="shared" si="15"/>
        <v>0</v>
      </c>
    </row>
    <row r="216" spans="5:25" x14ac:dyDescent="0.2">
      <c r="E216" s="21"/>
      <c r="F216" s="21"/>
      <c r="G216" s="4">
        <f t="shared" si="15"/>
        <v>0</v>
      </c>
    </row>
    <row r="217" spans="5:25" x14ac:dyDescent="0.2">
      <c r="E217" s="21"/>
      <c r="F217" s="21"/>
      <c r="G217" s="4">
        <f t="shared" si="15"/>
        <v>0</v>
      </c>
    </row>
    <row r="218" spans="5:25" x14ac:dyDescent="0.2">
      <c r="E218" s="21"/>
      <c r="F218" s="21"/>
      <c r="G218" s="4">
        <f t="shared" si="15"/>
        <v>0</v>
      </c>
    </row>
    <row r="219" spans="5:25" x14ac:dyDescent="0.2">
      <c r="E219" s="21"/>
      <c r="F219" s="21"/>
      <c r="G219" s="4">
        <f t="shared" si="15"/>
        <v>0</v>
      </c>
    </row>
    <row r="220" spans="5:25" x14ac:dyDescent="0.2">
      <c r="E220" s="21"/>
      <c r="F220" s="21"/>
      <c r="G220" s="4">
        <f t="shared" si="15"/>
        <v>0</v>
      </c>
    </row>
    <row r="221" spans="5:25" x14ac:dyDescent="0.2">
      <c r="E221" s="21"/>
      <c r="F221" s="21"/>
      <c r="G221" s="4">
        <f t="shared" si="15"/>
        <v>0</v>
      </c>
    </row>
    <row r="222" spans="5:25" x14ac:dyDescent="0.2">
      <c r="E222" s="21"/>
      <c r="F222" s="21"/>
      <c r="G222" s="4">
        <f t="shared" si="15"/>
        <v>0</v>
      </c>
    </row>
    <row r="223" spans="5:25" x14ac:dyDescent="0.2">
      <c r="E223" s="174" t="s">
        <v>49</v>
      </c>
      <c r="G223" s="11">
        <f>SUM(G200:G222)</f>
        <v>0</v>
      </c>
      <c r="H223" s="11">
        <f t="shared" ref="H223:X223" si="16">SUM(H200:H222)</f>
        <v>0</v>
      </c>
      <c r="I223" s="11">
        <f t="shared" si="16"/>
        <v>0</v>
      </c>
      <c r="J223" s="11">
        <f t="shared" si="16"/>
        <v>0</v>
      </c>
      <c r="K223" s="11">
        <f t="shared" si="16"/>
        <v>0</v>
      </c>
      <c r="L223" s="11">
        <f t="shared" si="16"/>
        <v>0</v>
      </c>
      <c r="M223" s="11">
        <f t="shared" si="16"/>
        <v>0</v>
      </c>
      <c r="N223" s="11">
        <f t="shared" si="16"/>
        <v>0</v>
      </c>
      <c r="O223" s="11">
        <f t="shared" si="16"/>
        <v>0</v>
      </c>
      <c r="P223" s="11">
        <f t="shared" si="16"/>
        <v>0</v>
      </c>
      <c r="Q223" s="11">
        <f t="shared" si="16"/>
        <v>0</v>
      </c>
      <c r="R223" s="11">
        <f t="shared" si="16"/>
        <v>0</v>
      </c>
      <c r="S223" s="11">
        <f t="shared" si="16"/>
        <v>0</v>
      </c>
      <c r="T223" s="11">
        <f t="shared" si="16"/>
        <v>0</v>
      </c>
      <c r="U223" s="11">
        <f t="shared" si="16"/>
        <v>0</v>
      </c>
      <c r="V223" s="11">
        <f t="shared" si="16"/>
        <v>0</v>
      </c>
      <c r="W223" s="11">
        <f t="shared" si="16"/>
        <v>0</v>
      </c>
      <c r="X223" s="11">
        <f t="shared" si="16"/>
        <v>0</v>
      </c>
      <c r="Y223" s="11">
        <f>SUM(H223:X223)</f>
        <v>0</v>
      </c>
    </row>
    <row r="224" spans="5:25" x14ac:dyDescent="0.2">
      <c r="E224" s="174" t="s">
        <v>86</v>
      </c>
      <c r="G224" s="11">
        <f>SUM(G19+G38+G55+G74+G94+G114+G137+G154+G172+G184+G199+G223)</f>
        <v>40518.01</v>
      </c>
    </row>
    <row r="226" spans="2:18" x14ac:dyDescent="0.2">
      <c r="C226" s="11"/>
      <c r="E226" s="201" t="s">
        <v>56</v>
      </c>
      <c r="F226" s="174" t="s">
        <v>213</v>
      </c>
      <c r="G226" s="175" t="s">
        <v>62</v>
      </c>
      <c r="H226" s="175" t="s">
        <v>63</v>
      </c>
      <c r="I226" s="175" t="s">
        <v>64</v>
      </c>
      <c r="J226" s="175" t="s">
        <v>69</v>
      </c>
      <c r="K226" s="175" t="s">
        <v>71</v>
      </c>
      <c r="L226" s="175" t="s">
        <v>73</v>
      </c>
      <c r="M226" s="175" t="s">
        <v>218</v>
      </c>
      <c r="N226" s="175" t="s">
        <v>214</v>
      </c>
      <c r="O226" s="175" t="s">
        <v>215</v>
      </c>
      <c r="P226" s="175" t="s">
        <v>216</v>
      </c>
      <c r="Q226" s="175" t="s">
        <v>217</v>
      </c>
    </row>
    <row r="227" spans="2:18" x14ac:dyDescent="0.2">
      <c r="C227" s="11"/>
      <c r="D227" s="4" t="s">
        <v>58</v>
      </c>
    </row>
    <row r="228" spans="2:18" x14ac:dyDescent="0.2">
      <c r="B228" s="174"/>
      <c r="C228" s="11"/>
      <c r="E228" s="173" t="s">
        <v>57</v>
      </c>
      <c r="F228" s="15">
        <v>17439.419999999998</v>
      </c>
      <c r="G228" s="4">
        <f>C4</f>
        <v>17439.419999999998</v>
      </c>
      <c r="H228" s="4">
        <f>C4</f>
        <v>17439.419999999998</v>
      </c>
      <c r="I228" s="4">
        <f>C4</f>
        <v>17439.419999999998</v>
      </c>
      <c r="J228" s="4">
        <f>C4</f>
        <v>17439.419999999998</v>
      </c>
      <c r="K228" s="4">
        <f>C4</f>
        <v>17439.419999999998</v>
      </c>
      <c r="L228" s="4">
        <f>C4</f>
        <v>17439.419999999998</v>
      </c>
      <c r="M228" s="4">
        <f>C4</f>
        <v>17439.419999999998</v>
      </c>
      <c r="N228" s="43">
        <f>C4</f>
        <v>17439.419999999998</v>
      </c>
      <c r="O228" s="4">
        <f>C4</f>
        <v>17439.419999999998</v>
      </c>
      <c r="P228" s="4">
        <f>C4</f>
        <v>17439.419999999998</v>
      </c>
      <c r="Q228" s="4">
        <f>C4</f>
        <v>17439.419999999998</v>
      </c>
    </row>
    <row r="229" spans="2:18" x14ac:dyDescent="0.2">
      <c r="C229" s="11"/>
      <c r="F229" s="4"/>
    </row>
    <row r="230" spans="2:18" x14ac:dyDescent="0.2">
      <c r="B230" s="21"/>
      <c r="D230" s="4" t="s">
        <v>65</v>
      </c>
      <c r="E230" s="21" t="s">
        <v>274</v>
      </c>
      <c r="F230" s="4">
        <f>F231</f>
        <v>41466.85</v>
      </c>
      <c r="G230" s="4">
        <f>SUM(F230+G231)</f>
        <v>42590.01</v>
      </c>
      <c r="H230" s="4">
        <f t="shared" ref="H230:Q230" si="17">SUM(G230+H231)</f>
        <v>43063.85</v>
      </c>
      <c r="I230" s="4">
        <f t="shared" si="17"/>
        <v>43413.85</v>
      </c>
      <c r="J230" s="4">
        <f t="shared" si="17"/>
        <v>43763.85</v>
      </c>
      <c r="K230" s="4">
        <f t="shared" si="17"/>
        <v>47458.5</v>
      </c>
      <c r="L230" s="4">
        <f t="shared" si="17"/>
        <v>47458.5</v>
      </c>
      <c r="M230" s="4">
        <f t="shared" si="17"/>
        <v>49284.86</v>
      </c>
      <c r="N230" s="4">
        <f t="shared" si="17"/>
        <v>52702.83</v>
      </c>
      <c r="O230" s="4">
        <f t="shared" si="17"/>
        <v>52702.83</v>
      </c>
      <c r="P230" s="4">
        <f t="shared" si="17"/>
        <v>53452.83</v>
      </c>
      <c r="Q230" s="4">
        <f t="shared" si="17"/>
        <v>53452.83</v>
      </c>
    </row>
    <row r="231" spans="2:18" x14ac:dyDescent="0.2">
      <c r="B231" s="21"/>
      <c r="D231" s="4" t="s">
        <v>72</v>
      </c>
      <c r="E231" s="21" t="s">
        <v>275</v>
      </c>
      <c r="F231" s="4">
        <f>C12</f>
        <v>41466.85</v>
      </c>
      <c r="G231" s="4">
        <v>1123.1600000000001</v>
      </c>
      <c r="H231" s="4">
        <f>C25</f>
        <v>473.84000000000003</v>
      </c>
      <c r="I231" s="4">
        <f>C29</f>
        <v>350</v>
      </c>
      <c r="J231" s="4">
        <f>C40</f>
        <v>350</v>
      </c>
      <c r="K231" s="4">
        <f>C46</f>
        <v>3694.65</v>
      </c>
      <c r="L231" s="4">
        <f>C51</f>
        <v>0</v>
      </c>
      <c r="M231" s="4">
        <f>C56</f>
        <v>1826.36</v>
      </c>
      <c r="N231" s="4">
        <f>C59</f>
        <v>3417.97</v>
      </c>
      <c r="O231" s="4">
        <f>C65</f>
        <v>0</v>
      </c>
      <c r="P231" s="24">
        <f>C69</f>
        <v>750</v>
      </c>
      <c r="Q231" s="4">
        <f>C83</f>
        <v>0</v>
      </c>
      <c r="R231" s="4">
        <f>SUM(F231:Q231)</f>
        <v>53452.83</v>
      </c>
    </row>
    <row r="232" spans="2:18" x14ac:dyDescent="0.2">
      <c r="B232" s="21"/>
      <c r="D232" s="4" t="s">
        <v>65</v>
      </c>
      <c r="E232" s="21" t="s">
        <v>276</v>
      </c>
      <c r="F232" s="24">
        <f>F233</f>
        <v>3386.2000000000003</v>
      </c>
      <c r="G232" s="4">
        <f>SUM(F232+G233)</f>
        <v>9782.6299999999992</v>
      </c>
      <c r="H232" s="4">
        <f t="shared" ref="H232:Q232" si="18">SUM(G232+H233)</f>
        <v>14855.59</v>
      </c>
      <c r="I232" s="4">
        <f t="shared" si="18"/>
        <v>18585.47</v>
      </c>
      <c r="J232" s="4">
        <f t="shared" si="18"/>
        <v>22357.57</v>
      </c>
      <c r="K232" s="4">
        <f t="shared" si="18"/>
        <v>25604.5</v>
      </c>
      <c r="L232" s="4">
        <f t="shared" si="18"/>
        <v>29194.44</v>
      </c>
      <c r="M232" s="4">
        <f t="shared" si="18"/>
        <v>32676.519999999997</v>
      </c>
      <c r="N232" s="4">
        <f t="shared" si="18"/>
        <v>37339.03</v>
      </c>
      <c r="O232" s="4">
        <f t="shared" si="18"/>
        <v>39438.93</v>
      </c>
      <c r="P232" s="4">
        <f t="shared" si="18"/>
        <v>43997.43</v>
      </c>
      <c r="Q232" s="4">
        <f t="shared" si="18"/>
        <v>43997.43</v>
      </c>
    </row>
    <row r="233" spans="2:18" x14ac:dyDescent="0.2">
      <c r="D233" s="4" t="s">
        <v>72</v>
      </c>
      <c r="E233" s="21" t="s">
        <v>277</v>
      </c>
      <c r="F233" s="4">
        <f>G19</f>
        <v>3386.2000000000003</v>
      </c>
      <c r="G233" s="4">
        <f>G38</f>
        <v>6396.4299999999994</v>
      </c>
      <c r="H233" s="4">
        <f>G55</f>
        <v>5072.96</v>
      </c>
      <c r="I233" s="4">
        <f>G74</f>
        <v>3729.88</v>
      </c>
      <c r="J233" s="4">
        <f>G94</f>
        <v>3772.0999999999995</v>
      </c>
      <c r="K233" s="4">
        <f>G114</f>
        <v>3246.93</v>
      </c>
      <c r="L233" s="4">
        <f>G134</f>
        <v>3589.9399999999996</v>
      </c>
      <c r="M233" s="4">
        <f>G154</f>
        <v>3482.0799999999995</v>
      </c>
      <c r="N233" s="4">
        <f>G172</f>
        <v>4662.51</v>
      </c>
      <c r="O233" s="4">
        <f>G184</f>
        <v>2099.9</v>
      </c>
      <c r="P233" s="4">
        <f>G199</f>
        <v>4558.5</v>
      </c>
      <c r="Q233" s="4">
        <f>G223</f>
        <v>0</v>
      </c>
      <c r="R233" s="4">
        <f>SUM(F233:Q233)</f>
        <v>43997.43</v>
      </c>
    </row>
    <row r="234" spans="2:18" x14ac:dyDescent="0.2">
      <c r="B234" s="21"/>
    </row>
    <row r="235" spans="2:18" x14ac:dyDescent="0.2">
      <c r="E235" s="21" t="s">
        <v>60</v>
      </c>
      <c r="F235" s="141">
        <f>SUM((F228+F230)-F232)</f>
        <v>55520.07</v>
      </c>
      <c r="G235" s="202">
        <f t="shared" ref="G235:Q235" si="19">SUM((G228+G230)-G232)</f>
        <v>50246.8</v>
      </c>
      <c r="H235" s="202">
        <f t="shared" si="19"/>
        <v>45647.679999999993</v>
      </c>
      <c r="I235" s="202">
        <f t="shared" si="19"/>
        <v>42267.799999999996</v>
      </c>
      <c r="J235" s="202">
        <f t="shared" si="19"/>
        <v>38845.699999999997</v>
      </c>
      <c r="K235" s="202">
        <f t="shared" si="19"/>
        <v>39293.42</v>
      </c>
      <c r="L235" s="202">
        <f t="shared" si="19"/>
        <v>35703.479999999996</v>
      </c>
      <c r="M235" s="202">
        <f t="shared" si="19"/>
        <v>34047.760000000002</v>
      </c>
      <c r="N235" s="202">
        <f t="shared" si="19"/>
        <v>32803.22</v>
      </c>
      <c r="O235" s="202">
        <f t="shared" si="19"/>
        <v>30703.32</v>
      </c>
      <c r="P235" s="202">
        <f t="shared" si="19"/>
        <v>26894.82</v>
      </c>
      <c r="Q235" s="11">
        <f t="shared" si="19"/>
        <v>26894.82</v>
      </c>
    </row>
    <row r="236" spans="2:18" x14ac:dyDescent="0.2">
      <c r="O236" s="24"/>
    </row>
    <row r="237" spans="2:18" x14ac:dyDescent="0.2">
      <c r="B237" s="21"/>
      <c r="E237" s="21" t="s">
        <v>291</v>
      </c>
      <c r="F237" s="2">
        <v>49469.17</v>
      </c>
      <c r="G237" s="4">
        <v>16427.060000000001</v>
      </c>
      <c r="H237" s="4">
        <v>9496.66</v>
      </c>
      <c r="I237" s="4">
        <v>6116.78</v>
      </c>
      <c r="J237" s="4">
        <v>2694.68</v>
      </c>
      <c r="K237" s="4">
        <v>2937.38</v>
      </c>
      <c r="L237" s="4">
        <v>4347.4399999999996</v>
      </c>
      <c r="M237" s="4">
        <v>10191.719999999999</v>
      </c>
      <c r="N237" s="4">
        <v>8791.2099999999991</v>
      </c>
      <c r="O237" s="24">
        <v>6691.31</v>
      </c>
      <c r="P237" s="24">
        <v>2882.81</v>
      </c>
    </row>
    <row r="238" spans="2:18" x14ac:dyDescent="0.2">
      <c r="E238" s="21" t="s">
        <v>292</v>
      </c>
      <c r="F238" s="2">
        <v>6050.9</v>
      </c>
      <c r="G238" s="4">
        <v>36050.9</v>
      </c>
      <c r="H238" s="4">
        <v>36151.019999999997</v>
      </c>
      <c r="I238" s="4">
        <v>36151.019999999997</v>
      </c>
      <c r="J238" s="4">
        <v>36151.019999999997</v>
      </c>
      <c r="K238" s="4">
        <v>36356.04</v>
      </c>
      <c r="L238" s="24">
        <v>31356.04</v>
      </c>
      <c r="M238" s="24">
        <v>23856.04</v>
      </c>
      <c r="N238" s="4">
        <v>24012.01</v>
      </c>
      <c r="O238" s="24">
        <v>24012.01</v>
      </c>
      <c r="P238" s="4">
        <v>24012.01</v>
      </c>
    </row>
    <row r="239" spans="2:18" x14ac:dyDescent="0.2">
      <c r="B239" s="21"/>
      <c r="D239" s="24"/>
      <c r="E239" s="21" t="s">
        <v>278</v>
      </c>
      <c r="F239" s="21" t="s">
        <v>423</v>
      </c>
      <c r="G239" s="4">
        <v>2231.16</v>
      </c>
      <c r="H239" s="24"/>
      <c r="I239" s="24"/>
      <c r="K239" s="24"/>
      <c r="L239" s="24"/>
      <c r="M239" s="24"/>
      <c r="O239" s="24"/>
    </row>
    <row r="240" spans="2:18" x14ac:dyDescent="0.2">
      <c r="E240" s="14" t="s">
        <v>295</v>
      </c>
      <c r="F240" s="141">
        <f>SUM(F237:F239)</f>
        <v>55520.07</v>
      </c>
      <c r="G240" s="202">
        <f>SUM(G237:G238)-G239</f>
        <v>50246.8</v>
      </c>
      <c r="H240" s="202">
        <f t="shared" ref="H240:M240" si="20">SUM(H237:H239)</f>
        <v>45647.679999999993</v>
      </c>
      <c r="I240" s="202">
        <f t="shared" si="20"/>
        <v>42267.799999999996</v>
      </c>
      <c r="J240" s="202">
        <f t="shared" si="20"/>
        <v>38845.699999999997</v>
      </c>
      <c r="K240" s="202">
        <f t="shared" si="20"/>
        <v>39293.42</v>
      </c>
      <c r="L240" s="202">
        <f t="shared" si="20"/>
        <v>35703.480000000003</v>
      </c>
      <c r="M240" s="202">
        <f t="shared" si="20"/>
        <v>34047.760000000002</v>
      </c>
      <c r="N240" s="202">
        <f>SUM(N237:N239)</f>
        <v>32803.22</v>
      </c>
      <c r="O240" s="202">
        <f>SUM(O237:O239)</f>
        <v>30703.32</v>
      </c>
      <c r="P240" s="202">
        <f>SUM(P237:P239)</f>
        <v>26894.82</v>
      </c>
      <c r="Q240" s="11">
        <f>SUM(Q237:Q239)</f>
        <v>0</v>
      </c>
    </row>
    <row r="241" spans="2:20" x14ac:dyDescent="0.2">
      <c r="B241" s="21"/>
      <c r="E241" s="21" t="s">
        <v>279</v>
      </c>
      <c r="F241" s="21"/>
      <c r="O241" s="11"/>
    </row>
    <row r="243" spans="2:20" x14ac:dyDescent="0.2">
      <c r="B243" s="21"/>
      <c r="N243" s="24"/>
    </row>
    <row r="246" spans="2:20" x14ac:dyDescent="0.2">
      <c r="B246" s="182" t="s">
        <v>228</v>
      </c>
      <c r="C246" s="149"/>
      <c r="E246" s="167" t="s">
        <v>225</v>
      </c>
      <c r="F246" s="14" t="s">
        <v>12</v>
      </c>
      <c r="G246" s="11" t="s">
        <v>227</v>
      </c>
      <c r="H246" s="24" t="s">
        <v>226</v>
      </c>
      <c r="I246" s="237" t="s">
        <v>234</v>
      </c>
      <c r="J246" s="237" t="s">
        <v>90</v>
      </c>
      <c r="K246" s="237" t="s">
        <v>91</v>
      </c>
      <c r="L246" s="237" t="s">
        <v>92</v>
      </c>
      <c r="M246" s="237" t="s">
        <v>93</v>
      </c>
      <c r="N246" s="237" t="s">
        <v>94</v>
      </c>
      <c r="O246" s="237" t="s">
        <v>97</v>
      </c>
      <c r="P246" s="237" t="s">
        <v>101</v>
      </c>
      <c r="Q246" s="237" t="s">
        <v>203</v>
      </c>
      <c r="R246" s="237" t="s">
        <v>204</v>
      </c>
      <c r="S246" s="237" t="s">
        <v>205</v>
      </c>
      <c r="T246" s="4" t="s">
        <v>21</v>
      </c>
    </row>
    <row r="247" spans="2:20" x14ac:dyDescent="0.2">
      <c r="E247" s="21" t="s">
        <v>339</v>
      </c>
      <c r="F247" s="21">
        <v>360.88</v>
      </c>
      <c r="G247" s="24">
        <f>SUM(I247:T247)</f>
        <v>181.6</v>
      </c>
      <c r="H247" s="142">
        <f t="shared" ref="H247" si="21">SUM(G247/F247)</f>
        <v>0.5032143648858346</v>
      </c>
      <c r="M247" s="4">
        <f>G93</f>
        <v>181.6</v>
      </c>
    </row>
    <row r="248" spans="2:20" x14ac:dyDescent="0.2">
      <c r="E248" s="2" t="s">
        <v>51</v>
      </c>
      <c r="F248" s="2">
        <v>13534</v>
      </c>
      <c r="G248" s="4">
        <f>SUM(I248:T248)</f>
        <v>12676.289999999999</v>
      </c>
      <c r="H248" s="142">
        <f>SUM(G248/F248)</f>
        <v>0.93662553568789708</v>
      </c>
      <c r="I248" s="4">
        <f>SUM(H19+I19)</f>
        <v>1121.97</v>
      </c>
      <c r="J248" s="24">
        <f>SUM(I38+H38)</f>
        <v>1121.97</v>
      </c>
      <c r="K248" s="4">
        <f>SUM(I55+H55)</f>
        <v>1121.97</v>
      </c>
      <c r="L248" s="4">
        <f>SUM(I74+H74)</f>
        <v>1121.97</v>
      </c>
      <c r="M248" s="4">
        <f>SUM(H94+I94)</f>
        <v>1291.93</v>
      </c>
      <c r="N248" s="3">
        <f>SUM(H114+I114)</f>
        <v>1196.02</v>
      </c>
      <c r="O248" s="4">
        <f>SUM(H134+I134)</f>
        <v>1066.3399999999999</v>
      </c>
      <c r="P248" s="4">
        <f>SUM(H154+I154)</f>
        <v>1142.9000000000001</v>
      </c>
      <c r="Q248" s="4">
        <f>SUM(H172+I172)</f>
        <v>1163.74</v>
      </c>
      <c r="R248" s="4">
        <f>SUM(H184+I184)</f>
        <v>1163.74</v>
      </c>
      <c r="S248" s="4">
        <f>SUM(H199+I199)</f>
        <v>1163.74</v>
      </c>
      <c r="T248" s="4">
        <f>SUM(S223+T223)</f>
        <v>0</v>
      </c>
    </row>
    <row r="249" spans="2:20" x14ac:dyDescent="0.2">
      <c r="E249" s="21" t="s">
        <v>290</v>
      </c>
      <c r="F249" s="2">
        <v>828.12</v>
      </c>
      <c r="G249" s="4">
        <f t="shared" ref="G249:G267" si="22">SUM(I249:T249)</f>
        <v>727.61</v>
      </c>
      <c r="H249" s="142">
        <f t="shared" ref="H249:H267" si="23">SUM(G249/F249)</f>
        <v>0.87862870115442204</v>
      </c>
      <c r="I249" s="4">
        <f>L19</f>
        <v>81.39</v>
      </c>
      <c r="J249" s="4">
        <f>L38</f>
        <v>64.31</v>
      </c>
      <c r="K249" s="4">
        <f>L55</f>
        <v>117.53</v>
      </c>
      <c r="L249" s="4">
        <f>L74</f>
        <v>55.76</v>
      </c>
      <c r="M249" s="4">
        <f>L94</f>
        <v>58.46</v>
      </c>
      <c r="N249" s="3">
        <f>L114</f>
        <v>52.76</v>
      </c>
      <c r="O249" s="4">
        <f>L134</f>
        <v>61.16</v>
      </c>
      <c r="P249" s="4">
        <f>L154</f>
        <v>61.16</v>
      </c>
      <c r="Q249" s="4">
        <f>L172</f>
        <v>63.86</v>
      </c>
      <c r="R249" s="4">
        <f>L184</f>
        <v>52.76</v>
      </c>
      <c r="S249" s="4">
        <f>L199</f>
        <v>58.46</v>
      </c>
      <c r="T249" s="4">
        <f>W223</f>
        <v>0</v>
      </c>
    </row>
    <row r="250" spans="2:20" x14ac:dyDescent="0.2">
      <c r="B250" s="14"/>
      <c r="E250" s="2" t="s">
        <v>191</v>
      </c>
      <c r="F250" s="2">
        <v>664.35</v>
      </c>
      <c r="G250" s="4">
        <f t="shared" si="22"/>
        <v>661.5</v>
      </c>
      <c r="H250" s="184">
        <f t="shared" si="23"/>
        <v>0.99571009257168652</v>
      </c>
      <c r="I250" s="4">
        <f>O19</f>
        <v>346.5</v>
      </c>
      <c r="J250" s="4">
        <f>O38</f>
        <v>0</v>
      </c>
      <c r="K250" s="4">
        <f>O55</f>
        <v>0</v>
      </c>
      <c r="L250" s="4">
        <f>O74</f>
        <v>0</v>
      </c>
      <c r="M250" s="4">
        <f>O94</f>
        <v>315</v>
      </c>
      <c r="N250" s="3">
        <f>O114</f>
        <v>0</v>
      </c>
      <c r="O250" s="4">
        <f>O134</f>
        <v>0</v>
      </c>
      <c r="P250" s="4">
        <f>O154</f>
        <v>0</v>
      </c>
      <c r="Q250" s="4">
        <f>O172</f>
        <v>0</v>
      </c>
      <c r="R250" s="4">
        <f>O184</f>
        <v>0</v>
      </c>
      <c r="S250" s="4">
        <f>O199</f>
        <v>0</v>
      </c>
      <c r="T250" s="4">
        <f>O223</f>
        <v>0</v>
      </c>
    </row>
    <row r="251" spans="2:20" x14ac:dyDescent="0.2">
      <c r="E251" s="21" t="s">
        <v>230</v>
      </c>
      <c r="F251" s="2">
        <v>760.14</v>
      </c>
      <c r="G251" s="4">
        <f t="shared" si="22"/>
        <v>745.89</v>
      </c>
      <c r="H251" s="184">
        <f t="shared" si="23"/>
        <v>0.98125345331123215</v>
      </c>
      <c r="I251" s="4">
        <f>M19</f>
        <v>527.79</v>
      </c>
      <c r="J251" s="4">
        <f>M38</f>
        <v>131.1</v>
      </c>
      <c r="K251" s="4">
        <f>M55</f>
        <v>0</v>
      </c>
      <c r="L251" s="4">
        <f>M74</f>
        <v>47</v>
      </c>
      <c r="M251" s="4">
        <f>M94</f>
        <v>0</v>
      </c>
      <c r="N251" s="3">
        <f>M114</f>
        <v>0</v>
      </c>
      <c r="O251" s="4">
        <f>M134</f>
        <v>0</v>
      </c>
      <c r="P251" s="4">
        <f>M154</f>
        <v>0</v>
      </c>
      <c r="Q251" s="4">
        <f>M172</f>
        <v>40</v>
      </c>
      <c r="R251" s="4">
        <f>M184</f>
        <v>0</v>
      </c>
      <c r="S251" s="4">
        <f>M199</f>
        <v>0</v>
      </c>
      <c r="T251" s="4">
        <f>M223</f>
        <v>0</v>
      </c>
    </row>
    <row r="252" spans="2:20" x14ac:dyDescent="0.2">
      <c r="E252" s="2" t="s">
        <v>11</v>
      </c>
      <c r="F252" s="2">
        <v>894.04</v>
      </c>
      <c r="G252" s="4">
        <f t="shared" si="22"/>
        <v>999.72</v>
      </c>
      <c r="H252" s="184">
        <f t="shared" si="23"/>
        <v>1.1182050020133327</v>
      </c>
      <c r="I252" s="24">
        <f>J19</f>
        <v>0</v>
      </c>
      <c r="J252" s="4">
        <f>J38</f>
        <v>999.72</v>
      </c>
      <c r="K252" s="4">
        <f>J55</f>
        <v>0</v>
      </c>
      <c r="L252" s="4">
        <f>J74</f>
        <v>0</v>
      </c>
      <c r="M252" s="4">
        <f>J94</f>
        <v>0</v>
      </c>
      <c r="N252" s="3">
        <f>J114</f>
        <v>0</v>
      </c>
      <c r="O252" s="4">
        <f>J134</f>
        <v>0</v>
      </c>
      <c r="P252" s="4">
        <f>J154</f>
        <v>0</v>
      </c>
      <c r="Q252" s="4">
        <f>J172</f>
        <v>0</v>
      </c>
      <c r="R252" s="4">
        <f>J184</f>
        <v>0</v>
      </c>
      <c r="S252" s="4">
        <f>J199</f>
        <v>0</v>
      </c>
      <c r="T252" s="4">
        <f>J223</f>
        <v>0</v>
      </c>
    </row>
    <row r="253" spans="2:20" x14ac:dyDescent="0.2">
      <c r="E253" s="2" t="s">
        <v>194</v>
      </c>
      <c r="F253" s="2">
        <v>493.55</v>
      </c>
      <c r="G253" s="4">
        <f t="shared" si="22"/>
        <v>737</v>
      </c>
      <c r="H253" s="244">
        <f t="shared" si="23"/>
        <v>1.4932630939114577</v>
      </c>
      <c r="I253" s="4">
        <f>N19</f>
        <v>0</v>
      </c>
      <c r="J253" s="4">
        <f>N38</f>
        <v>0</v>
      </c>
      <c r="K253" s="4">
        <f>N55</f>
        <v>0</v>
      </c>
      <c r="L253" s="4">
        <f>N74</f>
        <v>491</v>
      </c>
      <c r="M253" s="4">
        <f>N94</f>
        <v>0</v>
      </c>
      <c r="N253" s="3">
        <f>N114</f>
        <v>0</v>
      </c>
      <c r="O253" s="4">
        <f>N134</f>
        <v>0</v>
      </c>
      <c r="P253" s="4">
        <f>N154</f>
        <v>176</v>
      </c>
      <c r="Q253" s="4">
        <f>N172</f>
        <v>35</v>
      </c>
      <c r="R253" s="4">
        <f>N184</f>
        <v>0</v>
      </c>
      <c r="S253" s="4">
        <f>N199</f>
        <v>35</v>
      </c>
      <c r="T253" s="4">
        <f>N223</f>
        <v>0</v>
      </c>
    </row>
    <row r="254" spans="2:20" x14ac:dyDescent="0.2">
      <c r="E254" s="2" t="s">
        <v>192</v>
      </c>
      <c r="F254" s="2">
        <v>0</v>
      </c>
      <c r="G254" s="4">
        <f t="shared" si="22"/>
        <v>0</v>
      </c>
      <c r="H254" s="184" t="e">
        <f t="shared" si="23"/>
        <v>#DIV/0!</v>
      </c>
      <c r="N254" s="3"/>
    </row>
    <row r="255" spans="2:20" x14ac:dyDescent="0.2">
      <c r="E255" s="21" t="s">
        <v>322</v>
      </c>
      <c r="F255" s="2">
        <v>0</v>
      </c>
      <c r="G255" s="4">
        <f t="shared" si="22"/>
        <v>0</v>
      </c>
      <c r="H255" s="184" t="e">
        <f t="shared" si="23"/>
        <v>#DIV/0!</v>
      </c>
      <c r="N255" s="3"/>
    </row>
    <row r="256" spans="2:20" x14ac:dyDescent="0.2">
      <c r="E256" s="2" t="s">
        <v>78</v>
      </c>
      <c r="F256" s="2">
        <v>373.89</v>
      </c>
      <c r="G256" s="4">
        <f t="shared" si="22"/>
        <v>277</v>
      </c>
      <c r="H256" s="185">
        <f t="shared" si="23"/>
        <v>0.74085961111556875</v>
      </c>
      <c r="I256" s="4">
        <f>K19</f>
        <v>43</v>
      </c>
      <c r="J256" s="4">
        <f>K38</f>
        <v>28</v>
      </c>
      <c r="K256" s="4">
        <f>K55</f>
        <v>28</v>
      </c>
      <c r="L256" s="4">
        <f>K74</f>
        <v>0</v>
      </c>
      <c r="M256" s="4">
        <f>K94</f>
        <v>36</v>
      </c>
      <c r="N256" s="3">
        <f>K114</f>
        <v>15</v>
      </c>
      <c r="O256" s="4">
        <f>K134</f>
        <v>28</v>
      </c>
      <c r="P256" s="4">
        <f>K154</f>
        <v>28</v>
      </c>
      <c r="Q256" s="4">
        <f>K172</f>
        <v>28</v>
      </c>
      <c r="R256" s="4">
        <f>K184</f>
        <v>18</v>
      </c>
      <c r="S256" s="4">
        <f>K199</f>
        <v>25</v>
      </c>
      <c r="T256" s="4">
        <f>K223</f>
        <v>0</v>
      </c>
    </row>
    <row r="257" spans="5:24" x14ac:dyDescent="0.2">
      <c r="E257" s="2" t="s">
        <v>31</v>
      </c>
      <c r="F257" s="2">
        <v>512.94000000000005</v>
      </c>
      <c r="G257" s="4">
        <f t="shared" si="22"/>
        <v>572.41999999999996</v>
      </c>
      <c r="H257" s="183">
        <f t="shared" si="23"/>
        <v>1.115958981557297</v>
      </c>
      <c r="I257" s="4">
        <f>R19</f>
        <v>0</v>
      </c>
      <c r="J257" s="4">
        <f>R38</f>
        <v>0</v>
      </c>
      <c r="K257" s="4">
        <f>R55</f>
        <v>0</v>
      </c>
      <c r="L257" s="4">
        <f>R74</f>
        <v>11.67</v>
      </c>
      <c r="M257" s="4">
        <f>R94</f>
        <v>10</v>
      </c>
      <c r="N257" s="3">
        <f>R114</f>
        <v>25</v>
      </c>
      <c r="O257" s="4">
        <f>R134</f>
        <v>0</v>
      </c>
      <c r="P257" s="4">
        <f>R154</f>
        <v>525.75</v>
      </c>
      <c r="Q257" s="4">
        <f>R172</f>
        <v>0</v>
      </c>
      <c r="R257" s="4">
        <f>R184</f>
        <v>0</v>
      </c>
      <c r="S257" s="4">
        <f>R199</f>
        <v>0</v>
      </c>
      <c r="T257" s="4">
        <f>R223</f>
        <v>0</v>
      </c>
    </row>
    <row r="258" spans="5:24" x14ac:dyDescent="0.2">
      <c r="E258" s="2" t="s">
        <v>195</v>
      </c>
      <c r="F258" s="2">
        <v>2541</v>
      </c>
      <c r="G258" s="4">
        <f t="shared" si="22"/>
        <v>2128.79</v>
      </c>
      <c r="H258" s="184">
        <f t="shared" si="23"/>
        <v>0.83777646595828414</v>
      </c>
      <c r="I258" s="4">
        <f>R38</f>
        <v>0</v>
      </c>
      <c r="J258" s="4">
        <f>S38</f>
        <v>260</v>
      </c>
      <c r="K258" s="4">
        <f>S55</f>
        <v>330</v>
      </c>
      <c r="L258" s="4">
        <f>S74</f>
        <v>688.79</v>
      </c>
      <c r="M258" s="4">
        <f>S94</f>
        <v>260</v>
      </c>
      <c r="N258" s="3">
        <f>S114</f>
        <v>140</v>
      </c>
      <c r="O258" s="4">
        <f>S134</f>
        <v>190</v>
      </c>
      <c r="P258" s="4">
        <f>S154</f>
        <v>260</v>
      </c>
      <c r="Q258" s="4">
        <f>S172</f>
        <v>0</v>
      </c>
      <c r="R258" s="4">
        <f>S184</f>
        <v>0</v>
      </c>
      <c r="S258" s="4">
        <f>S199</f>
        <v>0</v>
      </c>
      <c r="T258" s="4">
        <f>S223</f>
        <v>0</v>
      </c>
    </row>
    <row r="259" spans="5:24" x14ac:dyDescent="0.2">
      <c r="E259" s="2" t="s">
        <v>196</v>
      </c>
      <c r="F259" s="2">
        <v>1617</v>
      </c>
      <c r="G259" s="4">
        <f t="shared" si="22"/>
        <v>1088.7</v>
      </c>
      <c r="H259" s="185">
        <f t="shared" si="23"/>
        <v>0.67328385899814469</v>
      </c>
      <c r="I259" s="4">
        <f>S19</f>
        <v>0</v>
      </c>
      <c r="J259" s="4">
        <f>T38</f>
        <v>218.7</v>
      </c>
      <c r="K259" s="4">
        <f>T55</f>
        <v>145</v>
      </c>
      <c r="L259" s="4">
        <f>T74</f>
        <v>100</v>
      </c>
      <c r="M259" s="4">
        <f>T94</f>
        <v>145</v>
      </c>
      <c r="N259" s="3">
        <f>T114</f>
        <v>205</v>
      </c>
      <c r="O259" s="4">
        <f>T134</f>
        <v>130</v>
      </c>
      <c r="P259" s="4">
        <f>T154</f>
        <v>145</v>
      </c>
      <c r="Q259" s="4">
        <f>T172</f>
        <v>0</v>
      </c>
      <c r="R259" s="4">
        <f>T184</f>
        <v>0</v>
      </c>
      <c r="S259" s="4">
        <f>T199</f>
        <v>0</v>
      </c>
      <c r="T259" s="4">
        <f>T223</f>
        <v>0</v>
      </c>
    </row>
    <row r="260" spans="5:24" x14ac:dyDescent="0.2">
      <c r="E260" s="2" t="s">
        <v>197</v>
      </c>
      <c r="F260" s="2">
        <v>5430</v>
      </c>
      <c r="G260" s="4">
        <f t="shared" si="22"/>
        <v>5527.2</v>
      </c>
      <c r="H260" s="244">
        <f t="shared" si="23"/>
        <v>1.0179005524861877</v>
      </c>
      <c r="I260" s="4">
        <f>U19</f>
        <v>690.65</v>
      </c>
      <c r="J260" s="4">
        <f>U38</f>
        <v>470.59000000000003</v>
      </c>
      <c r="K260" s="4">
        <f>U55</f>
        <v>383.77000000000004</v>
      </c>
      <c r="L260" s="4">
        <f>U74-L261</f>
        <v>513.91999999999996</v>
      </c>
      <c r="M260" s="4">
        <f>U94</f>
        <v>784.41000000000008</v>
      </c>
      <c r="N260" s="3">
        <f>U114</f>
        <v>592.5</v>
      </c>
      <c r="O260" s="4">
        <f>U134</f>
        <v>751.3</v>
      </c>
      <c r="P260" s="4">
        <f>U154</f>
        <v>506.28999999999996</v>
      </c>
      <c r="Q260" s="4">
        <f>U172</f>
        <v>290.45</v>
      </c>
      <c r="R260" s="4">
        <f>U184</f>
        <v>201.94</v>
      </c>
      <c r="S260" s="4">
        <f>U199</f>
        <v>341.38</v>
      </c>
      <c r="T260" s="4">
        <f>U223</f>
        <v>0</v>
      </c>
    </row>
    <row r="261" spans="5:24" x14ac:dyDescent="0.2">
      <c r="E261" s="2" t="s">
        <v>198</v>
      </c>
      <c r="F261" s="2">
        <v>214.24</v>
      </c>
      <c r="G261" s="4">
        <f t="shared" si="22"/>
        <v>216</v>
      </c>
      <c r="H261" s="184">
        <f t="shared" si="23"/>
        <v>1.0082150858849888</v>
      </c>
      <c r="L261" s="4">
        <v>216</v>
      </c>
      <c r="M261" s="4">
        <v>0</v>
      </c>
      <c r="N261" s="3"/>
    </row>
    <row r="262" spans="5:24" x14ac:dyDescent="0.2">
      <c r="E262" s="21" t="s">
        <v>331</v>
      </c>
      <c r="F262" s="2">
        <v>730.27</v>
      </c>
      <c r="G262" s="4">
        <f t="shared" si="22"/>
        <v>804.52</v>
      </c>
      <c r="H262" s="244">
        <f t="shared" si="23"/>
        <v>1.10167472304764</v>
      </c>
      <c r="I262" s="4">
        <f>V19</f>
        <v>38</v>
      </c>
      <c r="J262" s="4">
        <f>V38</f>
        <v>0</v>
      </c>
      <c r="K262" s="4">
        <f>V55</f>
        <v>22.93</v>
      </c>
      <c r="L262" s="4">
        <f>V74</f>
        <v>0</v>
      </c>
      <c r="M262" s="4">
        <f>V94</f>
        <v>21.5</v>
      </c>
      <c r="N262" s="3">
        <f>V114-V107</f>
        <v>236.36</v>
      </c>
      <c r="O262" s="4">
        <f>V134-V127</f>
        <v>99.899999999999977</v>
      </c>
      <c r="P262" s="4">
        <f>V154</f>
        <v>0</v>
      </c>
      <c r="Q262" s="4">
        <f>V172</f>
        <v>227.98</v>
      </c>
      <c r="R262" s="4">
        <f>V184</f>
        <v>157.85000000000002</v>
      </c>
      <c r="S262" s="4">
        <f>V199</f>
        <v>0</v>
      </c>
      <c r="T262" s="4">
        <v>0</v>
      </c>
    </row>
    <row r="263" spans="5:24" x14ac:dyDescent="0.2">
      <c r="E263" s="2" t="s">
        <v>193</v>
      </c>
      <c r="F263" s="2">
        <v>500</v>
      </c>
      <c r="G263" s="4">
        <f t="shared" si="22"/>
        <v>340</v>
      </c>
      <c r="H263" s="185">
        <f t="shared" si="23"/>
        <v>0.68</v>
      </c>
      <c r="L263" s="24"/>
      <c r="N263" s="3">
        <v>100</v>
      </c>
      <c r="O263" s="4">
        <v>240</v>
      </c>
    </row>
    <row r="264" spans="5:24" x14ac:dyDescent="0.2">
      <c r="E264" s="2" t="s">
        <v>199</v>
      </c>
      <c r="F264" s="2">
        <v>5203.5</v>
      </c>
      <c r="G264" s="4">
        <f t="shared" si="22"/>
        <v>5483.2699999999995</v>
      </c>
      <c r="H264" s="183">
        <f t="shared" si="23"/>
        <v>1.0537657346017102</v>
      </c>
      <c r="I264" s="4">
        <f>P19</f>
        <v>412.28000000000003</v>
      </c>
      <c r="J264" s="4">
        <f>P38</f>
        <v>360.87</v>
      </c>
      <c r="K264" s="4">
        <f>P55</f>
        <v>589.20000000000005</v>
      </c>
      <c r="L264" s="4">
        <f>P74</f>
        <v>322.74</v>
      </c>
      <c r="M264" s="4">
        <f>P94</f>
        <v>683.28</v>
      </c>
      <c r="N264" s="3">
        <f>P114</f>
        <v>579.65</v>
      </c>
      <c r="O264" s="4">
        <f>P134</f>
        <v>357.46</v>
      </c>
      <c r="P264" s="4">
        <f>P154</f>
        <v>434.22</v>
      </c>
      <c r="Q264" s="4">
        <f>P172</f>
        <v>711.03</v>
      </c>
      <c r="R264" s="4">
        <f>P184</f>
        <v>524.66</v>
      </c>
      <c r="S264" s="4">
        <f>P199</f>
        <v>507.88</v>
      </c>
      <c r="T264" s="4">
        <f>P223</f>
        <v>0</v>
      </c>
    </row>
    <row r="265" spans="5:24" x14ac:dyDescent="0.2">
      <c r="E265" s="21" t="s">
        <v>337</v>
      </c>
      <c r="F265" s="2">
        <v>550</v>
      </c>
      <c r="G265" s="4">
        <f t="shared" si="22"/>
        <v>449.49</v>
      </c>
      <c r="H265" s="184">
        <f t="shared" si="23"/>
        <v>0.81725454545454546</v>
      </c>
      <c r="I265" s="4">
        <f>W19</f>
        <v>0</v>
      </c>
      <c r="J265" s="4">
        <f>W38</f>
        <v>0</v>
      </c>
      <c r="K265" s="4">
        <f>W55</f>
        <v>0</v>
      </c>
      <c r="L265" s="4">
        <f>W74</f>
        <v>0</v>
      </c>
      <c r="M265" s="4">
        <f>W94</f>
        <v>0</v>
      </c>
      <c r="N265" s="3">
        <f>W114</f>
        <v>0</v>
      </c>
      <c r="O265" s="4">
        <f>W134</f>
        <v>0</v>
      </c>
      <c r="P265" s="4">
        <f>W154</f>
        <v>29.49</v>
      </c>
      <c r="Q265" s="4">
        <f>W172</f>
        <v>420</v>
      </c>
      <c r="R265" s="4">
        <f>W184</f>
        <v>0</v>
      </c>
      <c r="S265" s="4">
        <f>W199</f>
        <v>0</v>
      </c>
      <c r="T265" s="4">
        <f>W223</f>
        <v>0</v>
      </c>
    </row>
    <row r="266" spans="5:24" x14ac:dyDescent="0.2">
      <c r="E266" s="2" t="s">
        <v>26</v>
      </c>
      <c r="G266" s="4">
        <f t="shared" si="22"/>
        <v>0</v>
      </c>
      <c r="H266" s="185" t="e">
        <f t="shared" si="23"/>
        <v>#DIV/0!</v>
      </c>
      <c r="K266" s="4">
        <v>0</v>
      </c>
      <c r="N266" s="3"/>
    </row>
    <row r="267" spans="5:24" x14ac:dyDescent="0.2">
      <c r="E267" s="14" t="s">
        <v>99</v>
      </c>
      <c r="F267" s="141">
        <f>SUM(F247:F266)</f>
        <v>35207.919999999998</v>
      </c>
      <c r="G267" s="202">
        <f t="shared" si="22"/>
        <v>33617.000000000007</v>
      </c>
      <c r="H267" s="180">
        <f t="shared" si="23"/>
        <v>0.95481357603630113</v>
      </c>
      <c r="I267" s="11">
        <f>SUM(I248:I266)</f>
        <v>3261.5800000000004</v>
      </c>
      <c r="J267" s="11">
        <f t="shared" ref="J267:X267" si="24">SUM(J248:J266)</f>
        <v>3655.2599999999998</v>
      </c>
      <c r="K267" s="11">
        <f t="shared" si="24"/>
        <v>2738.3999999999996</v>
      </c>
      <c r="L267" s="11">
        <f t="shared" si="24"/>
        <v>3568.8500000000004</v>
      </c>
      <c r="M267" s="11">
        <f>SUM(M247:M266)</f>
        <v>3787.1799999999994</v>
      </c>
      <c r="N267" s="47">
        <f t="shared" si="24"/>
        <v>3142.29</v>
      </c>
      <c r="O267" s="11">
        <f t="shared" si="24"/>
        <v>2924.1600000000003</v>
      </c>
      <c r="P267" s="11">
        <f t="shared" si="24"/>
        <v>3308.8100000000004</v>
      </c>
      <c r="Q267" s="11">
        <f t="shared" si="24"/>
        <v>2980.06</v>
      </c>
      <c r="R267" s="11">
        <f t="shared" si="24"/>
        <v>2118.9499999999998</v>
      </c>
      <c r="S267" s="11">
        <f t="shared" si="24"/>
        <v>2131.46</v>
      </c>
      <c r="T267" s="11">
        <f t="shared" si="24"/>
        <v>0</v>
      </c>
      <c r="U267" s="4">
        <f t="shared" si="24"/>
        <v>0</v>
      </c>
      <c r="V267" s="4">
        <f t="shared" si="24"/>
        <v>0</v>
      </c>
      <c r="W267" s="4">
        <f t="shared" si="24"/>
        <v>0</v>
      </c>
      <c r="X267" s="4">
        <f t="shared" si="24"/>
        <v>0</v>
      </c>
    </row>
    <row r="268" spans="5:24" x14ac:dyDescent="0.2">
      <c r="E268" s="14"/>
      <c r="F268" s="14" t="s">
        <v>46</v>
      </c>
      <c r="G268" s="11"/>
      <c r="I268" s="4">
        <f>SUM(I267)</f>
        <v>3261.5800000000004</v>
      </c>
      <c r="J268" s="4">
        <f>SUM(I268+J267)</f>
        <v>6916.84</v>
      </c>
      <c r="K268" s="4">
        <f t="shared" ref="K268:T268" si="25">SUM(J268+K267)</f>
        <v>9655.24</v>
      </c>
      <c r="L268" s="4">
        <f t="shared" si="25"/>
        <v>13224.09</v>
      </c>
      <c r="M268" s="4">
        <f t="shared" si="25"/>
        <v>17011.27</v>
      </c>
      <c r="N268" s="3">
        <f t="shared" si="25"/>
        <v>20153.560000000001</v>
      </c>
      <c r="O268" s="4">
        <f t="shared" si="25"/>
        <v>23077.72</v>
      </c>
      <c r="P268" s="4">
        <f t="shared" si="25"/>
        <v>26386.530000000002</v>
      </c>
      <c r="Q268" s="4">
        <f>SUM(P268+Q267)</f>
        <v>29366.590000000004</v>
      </c>
      <c r="R268" s="4">
        <f t="shared" si="25"/>
        <v>31485.540000000005</v>
      </c>
      <c r="S268" s="4">
        <f t="shared" si="25"/>
        <v>33617.000000000007</v>
      </c>
      <c r="T268" s="4">
        <f t="shared" si="25"/>
        <v>33617.000000000007</v>
      </c>
    </row>
    <row r="269" spans="5:24" x14ac:dyDescent="0.2">
      <c r="E269" s="141" t="s">
        <v>229</v>
      </c>
      <c r="F269" s="14" t="s">
        <v>201</v>
      </c>
      <c r="G269" s="11" t="s">
        <v>87</v>
      </c>
      <c r="I269" s="11" t="s">
        <v>22</v>
      </c>
      <c r="J269" s="11" t="s">
        <v>13</v>
      </c>
      <c r="K269" s="11" t="s">
        <v>23</v>
      </c>
      <c r="L269" s="11" t="s">
        <v>24</v>
      </c>
      <c r="M269" s="11" t="s">
        <v>14</v>
      </c>
      <c r="N269" s="11" t="s">
        <v>15</v>
      </c>
      <c r="O269" s="11" t="s">
        <v>16</v>
      </c>
      <c r="P269" s="11" t="s">
        <v>17</v>
      </c>
      <c r="Q269" s="11" t="s">
        <v>18</v>
      </c>
      <c r="R269" s="11" t="s">
        <v>19</v>
      </c>
      <c r="S269" s="11" t="s">
        <v>20</v>
      </c>
      <c r="T269" s="202" t="s">
        <v>21</v>
      </c>
    </row>
    <row r="271" spans="5:24" x14ac:dyDescent="0.2">
      <c r="E271" s="21" t="s">
        <v>287</v>
      </c>
      <c r="F271" s="2">
        <v>4000</v>
      </c>
      <c r="G271" s="4">
        <f>SUM(I271:T271)</f>
        <v>0</v>
      </c>
      <c r="H271" s="24"/>
      <c r="M271" s="24"/>
      <c r="Q271" s="24" t="s">
        <v>112</v>
      </c>
    </row>
    <row r="272" spans="5:24" x14ac:dyDescent="0.2">
      <c r="E272" s="21" t="s">
        <v>381</v>
      </c>
      <c r="F272" s="2">
        <v>1000</v>
      </c>
      <c r="G272" s="4">
        <f t="shared" ref="G272:G276" si="26">SUM(I272:T272)</f>
        <v>0</v>
      </c>
      <c r="H272" s="24"/>
      <c r="N272" s="24"/>
      <c r="O272" s="24"/>
      <c r="P272" s="24"/>
    </row>
    <row r="273" spans="3:20" x14ac:dyDescent="0.2">
      <c r="E273" s="21" t="s">
        <v>288</v>
      </c>
      <c r="F273" s="2">
        <v>300</v>
      </c>
      <c r="G273" s="4">
        <f t="shared" si="26"/>
        <v>2028.55</v>
      </c>
      <c r="S273" s="4">
        <v>2028.55</v>
      </c>
    </row>
    <row r="274" spans="3:20" ht="13.2" x14ac:dyDescent="0.25">
      <c r="C274"/>
      <c r="E274" s="21" t="s">
        <v>338</v>
      </c>
      <c r="G274" s="4">
        <f t="shared" si="26"/>
        <v>0</v>
      </c>
      <c r="K274" s="24"/>
      <c r="N274" s="3"/>
    </row>
    <row r="275" spans="3:20" ht="13.2" x14ac:dyDescent="0.25">
      <c r="C275"/>
      <c r="E275" s="21" t="s">
        <v>378</v>
      </c>
      <c r="F275" s="2">
        <v>1000</v>
      </c>
      <c r="G275" s="4">
        <f t="shared" si="26"/>
        <v>0</v>
      </c>
    </row>
    <row r="276" spans="3:20" ht="13.2" x14ac:dyDescent="0.25">
      <c r="C276"/>
      <c r="E276" s="21" t="s">
        <v>681</v>
      </c>
      <c r="F276" s="2">
        <v>3500</v>
      </c>
      <c r="G276" s="4">
        <f t="shared" si="26"/>
        <v>1820.32</v>
      </c>
      <c r="K276" s="4">
        <v>25</v>
      </c>
      <c r="L276" s="151"/>
      <c r="N276" s="3"/>
      <c r="O276" s="24">
        <f>Q134</f>
        <v>503.32</v>
      </c>
      <c r="Q276" s="4">
        <f>Q172</f>
        <v>1292</v>
      </c>
      <c r="R276" s="24" t="s">
        <v>745</v>
      </c>
      <c r="S276" s="4">
        <v>0</v>
      </c>
      <c r="T276" s="24" t="s">
        <v>734</v>
      </c>
    </row>
    <row r="277" spans="3:20" ht="13.2" x14ac:dyDescent="0.25">
      <c r="C277"/>
      <c r="E277" s="14" t="s">
        <v>4</v>
      </c>
      <c r="F277" s="182">
        <f>SUM(F271:F276)</f>
        <v>9800</v>
      </c>
      <c r="G277" s="149">
        <f>SUM(G271:G276)</f>
        <v>3848.87</v>
      </c>
      <c r="H277" s="183">
        <f t="shared" ref="H277:H279" si="27">SUM(G277/F277)</f>
        <v>0.39274183673469387</v>
      </c>
      <c r="I277" s="4">
        <f t="shared" ref="I277:T277" si="28">SUM(I271:I276)</f>
        <v>0</v>
      </c>
      <c r="J277" s="4">
        <f t="shared" si="28"/>
        <v>0</v>
      </c>
      <c r="K277" s="4">
        <f t="shared" si="28"/>
        <v>25</v>
      </c>
      <c r="L277" s="4">
        <f t="shared" si="28"/>
        <v>0</v>
      </c>
      <c r="M277" s="4">
        <f t="shared" si="28"/>
        <v>0</v>
      </c>
      <c r="N277" s="3">
        <f t="shared" si="28"/>
        <v>0</v>
      </c>
      <c r="O277" s="4">
        <f t="shared" si="28"/>
        <v>503.32</v>
      </c>
      <c r="P277" s="4">
        <f t="shared" si="28"/>
        <v>0</v>
      </c>
      <c r="Q277" s="4">
        <f t="shared" si="28"/>
        <v>1292</v>
      </c>
      <c r="R277" s="4">
        <f t="shared" si="28"/>
        <v>0</v>
      </c>
      <c r="S277" s="4">
        <f t="shared" si="28"/>
        <v>2028.55</v>
      </c>
      <c r="T277" s="4">
        <f t="shared" si="28"/>
        <v>0</v>
      </c>
    </row>
    <row r="278" spans="3:20" ht="13.2" x14ac:dyDescent="0.25">
      <c r="C278"/>
      <c r="D278" s="24" t="s">
        <v>420</v>
      </c>
      <c r="E278" s="21" t="s">
        <v>237</v>
      </c>
      <c r="F278" s="2">
        <v>0</v>
      </c>
      <c r="G278" s="24">
        <f>SUM(I278:T278)</f>
        <v>4127.76</v>
      </c>
      <c r="H278" s="24"/>
      <c r="I278" s="24">
        <f>Q19</f>
        <v>0</v>
      </c>
      <c r="J278" s="4">
        <v>2268.46</v>
      </c>
      <c r="K278" s="4">
        <f>Q52</f>
        <v>1859.3</v>
      </c>
      <c r="N278" s="151"/>
      <c r="Q278" s="24"/>
    </row>
    <row r="279" spans="3:20" ht="13.2" x14ac:dyDescent="0.25">
      <c r="C279"/>
      <c r="E279" s="14" t="s">
        <v>202</v>
      </c>
      <c r="F279" s="141">
        <f>SUM(F267+F278+F277)</f>
        <v>45007.92</v>
      </c>
      <c r="G279" s="202">
        <f>SUM(G267+G277+G278)</f>
        <v>41593.630000000012</v>
      </c>
      <c r="H279" s="209">
        <f t="shared" si="27"/>
        <v>0.92414024020661278</v>
      </c>
      <c r="I279" s="11">
        <f t="shared" ref="I279:T279" si="29">SUM(I267+I277+I278)</f>
        <v>3261.5800000000004</v>
      </c>
      <c r="J279" s="11">
        <f t="shared" si="29"/>
        <v>5923.7199999999993</v>
      </c>
      <c r="K279" s="11">
        <f t="shared" si="29"/>
        <v>4622.7</v>
      </c>
      <c r="L279" s="11">
        <f t="shared" si="29"/>
        <v>3568.8500000000004</v>
      </c>
      <c r="M279" s="11">
        <f t="shared" si="29"/>
        <v>3787.1799999999994</v>
      </c>
      <c r="N279" s="47">
        <f t="shared" si="29"/>
        <v>3142.29</v>
      </c>
      <c r="O279" s="11">
        <f t="shared" si="29"/>
        <v>3427.4800000000005</v>
      </c>
      <c r="P279" s="11">
        <f t="shared" si="29"/>
        <v>3308.8100000000004</v>
      </c>
      <c r="Q279" s="11">
        <f t="shared" si="29"/>
        <v>4272.0599999999995</v>
      </c>
      <c r="R279" s="11">
        <f t="shared" si="29"/>
        <v>2118.9499999999998</v>
      </c>
      <c r="S279" s="11">
        <f t="shared" si="29"/>
        <v>4160.01</v>
      </c>
      <c r="T279" s="11">
        <f t="shared" si="29"/>
        <v>0</v>
      </c>
    </row>
    <row r="280" spans="3:20" ht="13.2" x14ac:dyDescent="0.25">
      <c r="C280"/>
    </row>
    <row r="281" spans="3:20" ht="13.2" x14ac:dyDescent="0.25">
      <c r="C281"/>
    </row>
    <row r="282" spans="3:20" ht="13.2" x14ac:dyDescent="0.25">
      <c r="C282"/>
      <c r="E282" s="167" t="s">
        <v>280</v>
      </c>
      <c r="I282" s="11" t="s">
        <v>22</v>
      </c>
      <c r="J282" s="11" t="s">
        <v>13</v>
      </c>
      <c r="K282" s="11" t="s">
        <v>231</v>
      </c>
      <c r="L282" s="11" t="s">
        <v>232</v>
      </c>
      <c r="M282" s="11" t="s">
        <v>14</v>
      </c>
      <c r="N282" s="11" t="s">
        <v>15</v>
      </c>
      <c r="O282" s="11" t="s">
        <v>16</v>
      </c>
      <c r="P282" s="11" t="s">
        <v>17</v>
      </c>
      <c r="Q282" s="11" t="s">
        <v>18</v>
      </c>
      <c r="R282" s="11" t="s">
        <v>19</v>
      </c>
      <c r="S282" s="11" t="s">
        <v>233</v>
      </c>
      <c r="T282" s="11" t="s">
        <v>21</v>
      </c>
    </row>
    <row r="283" spans="3:20" x14ac:dyDescent="0.2">
      <c r="E283" s="2" t="s">
        <v>39</v>
      </c>
      <c r="F283" s="2">
        <v>41212</v>
      </c>
      <c r="G283" s="4">
        <f>SUM(I283:T283)</f>
        <v>41212</v>
      </c>
      <c r="H283" s="142">
        <f>G283/F283</f>
        <v>1</v>
      </c>
      <c r="I283" s="4">
        <v>41212</v>
      </c>
    </row>
    <row r="284" spans="3:20" x14ac:dyDescent="0.2">
      <c r="E284" s="2" t="s">
        <v>148</v>
      </c>
      <c r="F284" s="2">
        <v>173</v>
      </c>
      <c r="G284" s="4">
        <f t="shared" ref="G284:G289" si="30">SUM(I284:T284)</f>
        <v>40.5</v>
      </c>
      <c r="H284" s="142">
        <f t="shared" ref="H284:H289" si="31">G284/F284</f>
        <v>0.23410404624277456</v>
      </c>
      <c r="I284" s="4">
        <v>40.5</v>
      </c>
    </row>
    <row r="285" spans="3:20" x14ac:dyDescent="0.2">
      <c r="E285" s="2" t="s">
        <v>206</v>
      </c>
      <c r="F285" s="2">
        <v>400</v>
      </c>
      <c r="G285" s="4">
        <f t="shared" si="30"/>
        <v>461.11</v>
      </c>
      <c r="H285" s="142">
        <f t="shared" si="31"/>
        <v>1.1527750000000001</v>
      </c>
      <c r="K285" s="4">
        <v>100.12</v>
      </c>
      <c r="N285" s="4">
        <v>205.02</v>
      </c>
      <c r="Q285" s="4">
        <v>155.97</v>
      </c>
    </row>
    <row r="286" spans="3:20" x14ac:dyDescent="0.2">
      <c r="E286" s="21" t="s">
        <v>424</v>
      </c>
      <c r="G286" s="4">
        <f t="shared" si="30"/>
        <v>17.22</v>
      </c>
      <c r="H286" s="142" t="e">
        <f t="shared" si="31"/>
        <v>#DIV/0!</v>
      </c>
      <c r="K286" s="4">
        <v>17.22</v>
      </c>
    </row>
    <row r="287" spans="3:20" x14ac:dyDescent="0.2">
      <c r="E287" s="21" t="s">
        <v>558</v>
      </c>
      <c r="G287" s="4">
        <f t="shared" si="30"/>
        <v>226.63</v>
      </c>
      <c r="H287" s="142" t="e">
        <f t="shared" si="31"/>
        <v>#DIV/0!</v>
      </c>
      <c r="J287" s="24"/>
      <c r="N287" s="4">
        <v>226.63</v>
      </c>
    </row>
    <row r="288" spans="3:20" x14ac:dyDescent="0.2">
      <c r="E288" s="21" t="s">
        <v>409</v>
      </c>
      <c r="F288" s="2">
        <v>3150</v>
      </c>
      <c r="G288" s="4">
        <f t="shared" si="30"/>
        <v>5233.8500000000004</v>
      </c>
      <c r="H288" s="183">
        <f t="shared" si="31"/>
        <v>1.6615396825396826</v>
      </c>
      <c r="I288" s="24">
        <v>214.35</v>
      </c>
      <c r="J288" s="4">
        <v>700</v>
      </c>
      <c r="K288" s="4">
        <v>356.5</v>
      </c>
      <c r="L288" s="4">
        <v>350</v>
      </c>
      <c r="M288" s="151">
        <v>350</v>
      </c>
      <c r="N288" s="4">
        <v>3263</v>
      </c>
    </row>
    <row r="289" spans="5:20" x14ac:dyDescent="0.2">
      <c r="E289" s="21" t="s">
        <v>425</v>
      </c>
      <c r="G289" s="4">
        <f t="shared" si="30"/>
        <v>4435.16</v>
      </c>
      <c r="H289" s="142" t="e">
        <f t="shared" si="31"/>
        <v>#DIV/0!</v>
      </c>
      <c r="I289" s="24" t="s">
        <v>478</v>
      </c>
      <c r="J289" s="4">
        <v>423.16</v>
      </c>
      <c r="L289" s="24"/>
      <c r="Q289" s="4">
        <v>3262</v>
      </c>
      <c r="S289" s="4">
        <v>750</v>
      </c>
    </row>
    <row r="290" spans="5:20" x14ac:dyDescent="0.2">
      <c r="E290" s="14" t="s">
        <v>235</v>
      </c>
      <c r="F290" s="14">
        <f>SUM(F283:F289)</f>
        <v>44935</v>
      </c>
      <c r="G290" s="11">
        <f>SUM(G283:G289)</f>
        <v>51626.47</v>
      </c>
      <c r="H290" s="242">
        <f>G290/F290</f>
        <v>1.1489144319572717</v>
      </c>
      <c r="I290" s="11">
        <f>SUM(I283:I289)</f>
        <v>41466.85</v>
      </c>
      <c r="J290" s="11">
        <f>SUM(J284:J289)</f>
        <v>1123.1600000000001</v>
      </c>
      <c r="K290" s="11">
        <f t="shared" ref="K290:T290" si="32">SUM(K284:K289)</f>
        <v>473.84000000000003</v>
      </c>
      <c r="L290" s="11">
        <f t="shared" si="32"/>
        <v>350</v>
      </c>
      <c r="M290" s="11">
        <f t="shared" si="32"/>
        <v>350</v>
      </c>
      <c r="N290" s="11">
        <f t="shared" si="32"/>
        <v>3694.65</v>
      </c>
      <c r="O290" s="11">
        <f t="shared" si="32"/>
        <v>0</v>
      </c>
      <c r="P290" s="11">
        <f t="shared" si="32"/>
        <v>0</v>
      </c>
      <c r="Q290" s="11">
        <f t="shared" si="32"/>
        <v>3417.97</v>
      </c>
      <c r="R290" s="11">
        <f t="shared" si="32"/>
        <v>0</v>
      </c>
      <c r="S290" s="11">
        <f t="shared" si="32"/>
        <v>750</v>
      </c>
      <c r="T290" s="11">
        <f t="shared" si="32"/>
        <v>0</v>
      </c>
    </row>
    <row r="293" spans="5:20" x14ac:dyDescent="0.2">
      <c r="E293" s="21"/>
    </row>
    <row r="297" spans="5:20" x14ac:dyDescent="0.2">
      <c r="E297" s="21" t="s">
        <v>285</v>
      </c>
      <c r="H297" s="4">
        <f>SUM(I297:T297)</f>
        <v>2605</v>
      </c>
      <c r="I297" s="4">
        <f>X19</f>
        <v>125.14</v>
      </c>
      <c r="J297" s="4">
        <f>X38</f>
        <v>472.71000000000004</v>
      </c>
      <c r="K297" s="4">
        <f>X55</f>
        <v>450.26</v>
      </c>
      <c r="L297" s="4">
        <f>X74</f>
        <v>161.03</v>
      </c>
      <c r="M297" s="4">
        <f>X94</f>
        <v>166.51999999999998</v>
      </c>
      <c r="N297" s="4">
        <f>X114</f>
        <v>104.63999999999999</v>
      </c>
      <c r="O297" s="4">
        <f>X134</f>
        <v>162.45999999999998</v>
      </c>
      <c r="P297" s="4">
        <f>X154</f>
        <v>173.26999999999998</v>
      </c>
      <c r="Q297" s="4">
        <f>X172</f>
        <v>390.45</v>
      </c>
      <c r="R297" s="4">
        <f>X184</f>
        <v>75.03</v>
      </c>
      <c r="S297" s="4">
        <f>X199</f>
        <v>323.49</v>
      </c>
      <c r="T297" s="4">
        <f>X223</f>
        <v>0</v>
      </c>
    </row>
    <row r="298" spans="5:20" x14ac:dyDescent="0.2">
      <c r="O298" s="42"/>
    </row>
    <row r="301" spans="5:20" x14ac:dyDescent="0.2">
      <c r="E301" s="14" t="s">
        <v>384</v>
      </c>
    </row>
    <row r="302" spans="5:20" x14ac:dyDescent="0.2">
      <c r="E302" s="21"/>
      <c r="F302" s="21" t="s">
        <v>356</v>
      </c>
      <c r="H302" s="4">
        <v>17400</v>
      </c>
      <c r="I302" s="24"/>
    </row>
    <row r="303" spans="5:20" x14ac:dyDescent="0.2">
      <c r="F303" s="21" t="s">
        <v>325</v>
      </c>
    </row>
    <row r="304" spans="5:20" x14ac:dyDescent="0.2">
      <c r="F304" s="21"/>
      <c r="H304" s="24">
        <v>0</v>
      </c>
    </row>
    <row r="305" spans="1:18" x14ac:dyDescent="0.2">
      <c r="F305" s="21" t="s">
        <v>379</v>
      </c>
      <c r="H305" s="4">
        <v>320</v>
      </c>
    </row>
    <row r="306" spans="1:18" x14ac:dyDescent="0.2">
      <c r="F306" s="21" t="s">
        <v>380</v>
      </c>
      <c r="H306" s="4">
        <v>500</v>
      </c>
    </row>
    <row r="307" spans="1:18" x14ac:dyDescent="0.2">
      <c r="F307" s="21" t="s">
        <v>382</v>
      </c>
      <c r="H307" s="4">
        <v>1200</v>
      </c>
    </row>
    <row r="308" spans="1:18" x14ac:dyDescent="0.2">
      <c r="F308" s="21" t="s">
        <v>333</v>
      </c>
      <c r="H308" s="24">
        <v>275</v>
      </c>
    </row>
    <row r="309" spans="1:18" x14ac:dyDescent="0.2">
      <c r="F309" s="21" t="s">
        <v>357</v>
      </c>
      <c r="H309" s="11">
        <f>SUM(H304:H308)</f>
        <v>2295</v>
      </c>
    </row>
    <row r="310" spans="1:18" x14ac:dyDescent="0.2">
      <c r="F310" s="21" t="s">
        <v>336</v>
      </c>
      <c r="H310" s="11">
        <f>SUM(H302-H309)</f>
        <v>15105</v>
      </c>
      <c r="I310" s="24"/>
    </row>
    <row r="311" spans="1:18" x14ac:dyDescent="0.2">
      <c r="F311" s="21" t="s">
        <v>383</v>
      </c>
      <c r="H311" s="4">
        <v>4000</v>
      </c>
    </row>
    <row r="314" spans="1:18" x14ac:dyDescent="0.2">
      <c r="A314" s="14" t="s">
        <v>340</v>
      </c>
      <c r="E314" s="14" t="s">
        <v>341</v>
      </c>
    </row>
    <row r="315" spans="1:18" x14ac:dyDescent="0.2">
      <c r="A315" s="173" t="s">
        <v>0</v>
      </c>
      <c r="B315" s="173" t="s">
        <v>50</v>
      </c>
      <c r="D315" s="4" t="s">
        <v>1</v>
      </c>
      <c r="H315" s="11" t="s">
        <v>4</v>
      </c>
      <c r="I315" s="11" t="s">
        <v>4</v>
      </c>
      <c r="J315" s="24" t="s">
        <v>343</v>
      </c>
      <c r="K315" s="24" t="s">
        <v>345</v>
      </c>
      <c r="L315" s="24" t="s">
        <v>346</v>
      </c>
      <c r="M315" s="24" t="s">
        <v>348</v>
      </c>
      <c r="N315" s="24" t="s">
        <v>350</v>
      </c>
      <c r="O315" s="24" t="s">
        <v>351</v>
      </c>
      <c r="P315" s="24" t="s">
        <v>351</v>
      </c>
      <c r="Q315" s="24" t="s">
        <v>353</v>
      </c>
      <c r="R315" s="24" t="s">
        <v>334</v>
      </c>
    </row>
    <row r="316" spans="1:18" x14ac:dyDescent="0.2">
      <c r="A316" s="2" t="s">
        <v>2</v>
      </c>
      <c r="B316" s="2" t="s">
        <v>3</v>
      </c>
      <c r="C316" s="4" t="s">
        <v>4</v>
      </c>
      <c r="D316" s="4" t="s">
        <v>2</v>
      </c>
      <c r="E316" s="2" t="s">
        <v>3</v>
      </c>
      <c r="F316" s="2" t="s">
        <v>5</v>
      </c>
      <c r="G316" s="4" t="s">
        <v>4</v>
      </c>
      <c r="H316" s="11" t="s">
        <v>133</v>
      </c>
      <c r="I316" s="11" t="s">
        <v>342</v>
      </c>
      <c r="J316" s="24" t="s">
        <v>344</v>
      </c>
      <c r="K316" s="24" t="s">
        <v>344</v>
      </c>
      <c r="L316" s="24" t="s">
        <v>347</v>
      </c>
      <c r="M316" s="24" t="s">
        <v>349</v>
      </c>
      <c r="N316" s="24" t="s">
        <v>140</v>
      </c>
      <c r="O316" s="24" t="s">
        <v>332</v>
      </c>
      <c r="P316" s="24" t="s">
        <v>352</v>
      </c>
      <c r="Q316" s="24" t="s">
        <v>354</v>
      </c>
    </row>
    <row r="317" spans="1:18" x14ac:dyDescent="0.2">
      <c r="B317" s="2" t="s">
        <v>37</v>
      </c>
      <c r="F317" s="2" t="s">
        <v>289</v>
      </c>
      <c r="G317" s="4">
        <f>SUM(H317+I317)</f>
        <v>0</v>
      </c>
      <c r="I317" s="4">
        <f>SUM(J317:R317)</f>
        <v>0</v>
      </c>
    </row>
    <row r="318" spans="1:18" x14ac:dyDescent="0.2">
      <c r="F318" s="2" t="s">
        <v>289</v>
      </c>
    </row>
    <row r="319" spans="1:18" x14ac:dyDescent="0.2">
      <c r="F319" s="2" t="s">
        <v>289</v>
      </c>
    </row>
    <row r="320" spans="1:18" x14ac:dyDescent="0.2">
      <c r="F320" s="2" t="s">
        <v>289</v>
      </c>
    </row>
    <row r="321" spans="2:18" x14ac:dyDescent="0.2">
      <c r="F321" s="2" t="s">
        <v>289</v>
      </c>
    </row>
    <row r="322" spans="2:18" x14ac:dyDescent="0.2">
      <c r="F322" s="2" t="s">
        <v>289</v>
      </c>
    </row>
    <row r="323" spans="2:18" x14ac:dyDescent="0.2">
      <c r="F323" s="2" t="s">
        <v>289</v>
      </c>
    </row>
    <row r="324" spans="2:18" x14ac:dyDescent="0.2">
      <c r="F324" s="2" t="s">
        <v>289</v>
      </c>
    </row>
    <row r="325" spans="2:18" x14ac:dyDescent="0.2">
      <c r="B325" s="2" t="s">
        <v>88</v>
      </c>
      <c r="C325" s="4">
        <f>SUM(C318:C324)</f>
        <v>0</v>
      </c>
      <c r="F325" s="2" t="s">
        <v>289</v>
      </c>
    </row>
    <row r="326" spans="2:18" x14ac:dyDescent="0.2">
      <c r="F326" s="2" t="s">
        <v>289</v>
      </c>
    </row>
    <row r="327" spans="2:18" x14ac:dyDescent="0.2">
      <c r="F327" s="2" t="s">
        <v>289</v>
      </c>
    </row>
    <row r="328" spans="2:18" x14ac:dyDescent="0.2">
      <c r="F328" s="2" t="s">
        <v>289</v>
      </c>
    </row>
    <row r="330" spans="2:18" x14ac:dyDescent="0.2">
      <c r="B330" s="2" t="s">
        <v>281</v>
      </c>
      <c r="C330" s="4">
        <f>SUM(C326:C329)</f>
        <v>0</v>
      </c>
      <c r="D330" s="4" t="s">
        <v>286</v>
      </c>
      <c r="E330" s="2" t="s">
        <v>4</v>
      </c>
      <c r="G330" s="4">
        <f t="shared" ref="G330:R330" si="33">SUM(G317:G329)</f>
        <v>0</v>
      </c>
      <c r="H330" s="4">
        <f t="shared" si="33"/>
        <v>0</v>
      </c>
      <c r="I330" s="4">
        <f t="shared" si="33"/>
        <v>0</v>
      </c>
      <c r="J330" s="4">
        <f t="shared" si="33"/>
        <v>0</v>
      </c>
      <c r="K330" s="4">
        <f t="shared" si="33"/>
        <v>0</v>
      </c>
      <c r="L330" s="4">
        <f t="shared" si="33"/>
        <v>0</v>
      </c>
      <c r="M330" s="4">
        <f t="shared" si="33"/>
        <v>0</v>
      </c>
      <c r="N330" s="4">
        <f t="shared" si="33"/>
        <v>0</v>
      </c>
      <c r="O330" s="4">
        <f t="shared" si="33"/>
        <v>0</v>
      </c>
      <c r="P330" s="4">
        <f t="shared" si="33"/>
        <v>0</v>
      </c>
      <c r="Q330" s="4">
        <f t="shared" si="33"/>
        <v>0</v>
      </c>
      <c r="R330" s="4">
        <f t="shared" si="33"/>
        <v>0</v>
      </c>
    </row>
    <row r="331" spans="2:18" x14ac:dyDescent="0.2">
      <c r="F331" s="2" t="s">
        <v>289</v>
      </c>
    </row>
    <row r="332" spans="2:18" x14ac:dyDescent="0.2">
      <c r="F332" s="2" t="s">
        <v>289</v>
      </c>
    </row>
    <row r="333" spans="2:18" x14ac:dyDescent="0.2">
      <c r="F333" s="2" t="s">
        <v>289</v>
      </c>
    </row>
    <row r="334" spans="2:18" x14ac:dyDescent="0.2">
      <c r="F334" s="2" t="s">
        <v>289</v>
      </c>
    </row>
    <row r="335" spans="2:18" x14ac:dyDescent="0.2">
      <c r="F335" s="2" t="s">
        <v>289</v>
      </c>
    </row>
    <row r="336" spans="2:18" x14ac:dyDescent="0.2">
      <c r="B336" s="2" t="s">
        <v>282</v>
      </c>
      <c r="C336" s="4">
        <f>SUM(C331:C335)</f>
        <v>0</v>
      </c>
      <c r="F336" s="2" t="s">
        <v>289</v>
      </c>
    </row>
    <row r="337" spans="2:18" x14ac:dyDescent="0.2">
      <c r="F337" s="2" t="s">
        <v>289</v>
      </c>
    </row>
    <row r="338" spans="2:18" x14ac:dyDescent="0.2">
      <c r="F338" s="2" t="s">
        <v>289</v>
      </c>
    </row>
    <row r="339" spans="2:18" x14ac:dyDescent="0.2">
      <c r="F339" s="2" t="s">
        <v>289</v>
      </c>
    </row>
    <row r="340" spans="2:18" x14ac:dyDescent="0.2">
      <c r="B340" s="2" t="s">
        <v>283</v>
      </c>
      <c r="C340" s="4">
        <f>SUM(C338:C339)</f>
        <v>0</v>
      </c>
      <c r="F340" s="2" t="s">
        <v>294</v>
      </c>
    </row>
    <row r="341" spans="2:18" x14ac:dyDescent="0.2">
      <c r="F341" s="2" t="s">
        <v>289</v>
      </c>
    </row>
    <row r="342" spans="2:18" x14ac:dyDescent="0.2">
      <c r="F342" s="2" t="s">
        <v>289</v>
      </c>
    </row>
    <row r="343" spans="2:18" x14ac:dyDescent="0.2">
      <c r="F343" s="2" t="s">
        <v>289</v>
      </c>
    </row>
    <row r="344" spans="2:18" x14ac:dyDescent="0.2">
      <c r="F344" s="2" t="s">
        <v>289</v>
      </c>
    </row>
    <row r="345" spans="2:18" x14ac:dyDescent="0.2">
      <c r="F345" s="2" t="s">
        <v>289</v>
      </c>
    </row>
    <row r="346" spans="2:18" x14ac:dyDescent="0.2">
      <c r="D346" s="4" t="s">
        <v>54</v>
      </c>
      <c r="G346" s="4">
        <f>SUM(G331:G345)</f>
        <v>0</v>
      </c>
      <c r="H346" s="4">
        <f>SUM(H331:H343)</f>
        <v>0</v>
      </c>
      <c r="I346" s="4">
        <f t="shared" ref="I346:P346" si="34">SUM(I331:I343)</f>
        <v>0</v>
      </c>
      <c r="J346" s="4">
        <f t="shared" si="34"/>
        <v>0</v>
      </c>
      <c r="K346" s="4">
        <f t="shared" si="34"/>
        <v>0</v>
      </c>
      <c r="L346" s="4">
        <f t="shared" si="34"/>
        <v>0</v>
      </c>
      <c r="M346" s="4">
        <f t="shared" si="34"/>
        <v>0</v>
      </c>
      <c r="N346" s="4">
        <f t="shared" si="34"/>
        <v>0</v>
      </c>
      <c r="O346" s="4">
        <f t="shared" si="34"/>
        <v>0</v>
      </c>
      <c r="P346" s="4">
        <f t="shared" si="34"/>
        <v>0</v>
      </c>
      <c r="Q346" s="4">
        <f>SUM(Q331:Q345)</f>
        <v>0</v>
      </c>
      <c r="R346" s="4">
        <f t="shared" ref="R346" si="35">SUM(R331:R343)</f>
        <v>0</v>
      </c>
    </row>
    <row r="348" spans="2:18" x14ac:dyDescent="0.2">
      <c r="B348" s="2" t="s">
        <v>284</v>
      </c>
      <c r="C348" s="4">
        <f>SUM(C342:C347)</f>
        <v>0</v>
      </c>
    </row>
    <row r="354" spans="2:18" x14ac:dyDescent="0.2">
      <c r="B354" s="2" t="s">
        <v>96</v>
      </c>
      <c r="C354" s="4">
        <f>SUM(C349:C353)</f>
        <v>0</v>
      </c>
    </row>
    <row r="359" spans="2:18" x14ac:dyDescent="0.2">
      <c r="B359" s="2" t="s">
        <v>98</v>
      </c>
      <c r="C359" s="4">
        <f>SUM(C355:C358)</f>
        <v>0</v>
      </c>
    </row>
    <row r="363" spans="2:18" x14ac:dyDescent="0.2">
      <c r="D363" s="4" t="s">
        <v>236</v>
      </c>
      <c r="E363" s="2" t="s">
        <v>4</v>
      </c>
      <c r="G363" s="4">
        <f>SUM(G347:G362)</f>
        <v>0</v>
      </c>
      <c r="H363" s="4">
        <f t="shared" ref="H363:R363" si="36">SUM(H347:H362)</f>
        <v>0</v>
      </c>
      <c r="I363" s="4">
        <f t="shared" si="36"/>
        <v>0</v>
      </c>
      <c r="J363" s="4">
        <f t="shared" si="36"/>
        <v>0</v>
      </c>
      <c r="K363" s="4">
        <f t="shared" si="36"/>
        <v>0</v>
      </c>
      <c r="L363" s="4">
        <f t="shared" si="36"/>
        <v>0</v>
      </c>
      <c r="M363" s="4">
        <f t="shared" si="36"/>
        <v>0</v>
      </c>
      <c r="N363" s="4">
        <f t="shared" si="36"/>
        <v>0</v>
      </c>
      <c r="O363" s="4">
        <f t="shared" si="36"/>
        <v>0</v>
      </c>
      <c r="P363" s="4">
        <f t="shared" si="36"/>
        <v>0</v>
      </c>
      <c r="Q363" s="4">
        <f t="shared" si="36"/>
        <v>0</v>
      </c>
      <c r="R363" s="4">
        <f t="shared" si="36"/>
        <v>0</v>
      </c>
    </row>
    <row r="364" spans="2:18" x14ac:dyDescent="0.2">
      <c r="B364" s="2" t="s">
        <v>219</v>
      </c>
      <c r="C364" s="4">
        <f>SUM(C360:C363)</f>
        <v>0</v>
      </c>
    </row>
    <row r="367" spans="2:18" x14ac:dyDescent="0.2">
      <c r="B367" s="2" t="s">
        <v>328</v>
      </c>
      <c r="C367" s="4">
        <f>SUM(C365:C366)</f>
        <v>0</v>
      </c>
    </row>
    <row r="373" spans="2:18" x14ac:dyDescent="0.2">
      <c r="B373" s="2" t="s">
        <v>220</v>
      </c>
      <c r="C373" s="4">
        <f>SUM(C368:C372)</f>
        <v>0</v>
      </c>
    </row>
    <row r="377" spans="2:18" x14ac:dyDescent="0.2">
      <c r="B377" s="2" t="s">
        <v>48</v>
      </c>
      <c r="C377" s="4">
        <f>SUM(C374:C376)</f>
        <v>0</v>
      </c>
    </row>
    <row r="382" spans="2:18" x14ac:dyDescent="0.2">
      <c r="D382" s="4" t="s">
        <v>316</v>
      </c>
      <c r="E382" s="2" t="s">
        <v>40</v>
      </c>
      <c r="G382" s="4">
        <f>SUM(G364:G381)</f>
        <v>0</v>
      </c>
      <c r="H382" s="4">
        <f t="shared" ref="H382:P382" si="37">SUM(H364:H380)</f>
        <v>0</v>
      </c>
      <c r="I382" s="4">
        <f t="shared" si="37"/>
        <v>0</v>
      </c>
      <c r="J382" s="4">
        <f t="shared" si="37"/>
        <v>0</v>
      </c>
      <c r="K382" s="4">
        <f t="shared" si="37"/>
        <v>0</v>
      </c>
      <c r="L382" s="4">
        <f t="shared" si="37"/>
        <v>0</v>
      </c>
      <c r="M382" s="4">
        <f t="shared" si="37"/>
        <v>0</v>
      </c>
      <c r="N382" s="4">
        <f t="shared" si="37"/>
        <v>0</v>
      </c>
      <c r="O382" s="4">
        <f t="shared" si="37"/>
        <v>0</v>
      </c>
      <c r="P382" s="4">
        <f t="shared" si="37"/>
        <v>0</v>
      </c>
      <c r="Q382" s="4">
        <f>SUM(Q364:Q381)</f>
        <v>0</v>
      </c>
      <c r="R382" s="4">
        <f t="shared" ref="R382" si="38">SUM(R364:R380)</f>
        <v>0</v>
      </c>
    </row>
    <row r="391" spans="2:18" x14ac:dyDescent="0.2">
      <c r="B391" s="2" t="s">
        <v>49</v>
      </c>
      <c r="C391" s="4">
        <f>SUM(C378:C390)</f>
        <v>0</v>
      </c>
    </row>
    <row r="397" spans="2:18" x14ac:dyDescent="0.2">
      <c r="D397" s="4" t="s">
        <v>317</v>
      </c>
      <c r="E397" s="2" t="s">
        <v>41</v>
      </c>
      <c r="G397" s="4">
        <f>SUM(G383:G396)</f>
        <v>0</v>
      </c>
      <c r="H397" s="4">
        <f t="shared" ref="H397:R397" si="39">SUM(H383:H396)</f>
        <v>0</v>
      </c>
      <c r="I397" s="4">
        <f t="shared" si="39"/>
        <v>0</v>
      </c>
      <c r="J397" s="4">
        <f t="shared" si="39"/>
        <v>0</v>
      </c>
      <c r="K397" s="4">
        <f t="shared" si="39"/>
        <v>0</v>
      </c>
      <c r="L397" s="4">
        <f t="shared" si="39"/>
        <v>0</v>
      </c>
      <c r="M397" s="4">
        <f t="shared" si="39"/>
        <v>0</v>
      </c>
      <c r="N397" s="4">
        <f t="shared" si="39"/>
        <v>0</v>
      </c>
      <c r="O397" s="4">
        <f t="shared" si="39"/>
        <v>0</v>
      </c>
      <c r="P397" s="4">
        <f t="shared" si="39"/>
        <v>0</v>
      </c>
      <c r="Q397" s="4">
        <f t="shared" si="39"/>
        <v>0</v>
      </c>
      <c r="R397" s="4">
        <f t="shared" si="39"/>
        <v>0</v>
      </c>
    </row>
    <row r="400" spans="2:18" x14ac:dyDescent="0.2">
      <c r="B400" s="2" t="s">
        <v>221</v>
      </c>
    </row>
    <row r="413" spans="5:18" x14ac:dyDescent="0.2">
      <c r="E413" s="2" t="s">
        <v>42</v>
      </c>
      <c r="G413" s="4">
        <f>SUM(G398:G412)</f>
        <v>0</v>
      </c>
      <c r="H413" s="4">
        <f>SUM(H398:H409)</f>
        <v>0</v>
      </c>
      <c r="I413" s="4">
        <f>SUM(I398:I412)</f>
        <v>0</v>
      </c>
      <c r="J413" s="4">
        <f>SUM(J398:J409)</f>
        <v>0</v>
      </c>
      <c r="K413" s="4">
        <f>SUM(K398:K409)</f>
        <v>0</v>
      </c>
      <c r="L413" s="4">
        <f>SUM(L398:L412)</f>
        <v>0</v>
      </c>
      <c r="M413" s="4">
        <f t="shared" ref="M413:R413" si="40">SUM(M398:M412)</f>
        <v>0</v>
      </c>
      <c r="N413" s="4">
        <f t="shared" si="40"/>
        <v>0</v>
      </c>
      <c r="O413" s="4">
        <f t="shared" si="40"/>
        <v>0</v>
      </c>
      <c r="P413" s="4">
        <f t="shared" si="40"/>
        <v>0</v>
      </c>
      <c r="Q413" s="4">
        <f t="shared" si="40"/>
        <v>0</v>
      </c>
      <c r="R413" s="4">
        <f t="shared" si="40"/>
        <v>0</v>
      </c>
    </row>
    <row r="433" spans="5:18" x14ac:dyDescent="0.2">
      <c r="E433" s="2" t="s">
        <v>43</v>
      </c>
      <c r="G433" s="4">
        <f>SUM(G414:G432)</f>
        <v>0</v>
      </c>
      <c r="H433" s="4">
        <f t="shared" ref="H433:R433" si="41">SUM(H414:H432)</f>
        <v>0</v>
      </c>
      <c r="I433" s="4">
        <f t="shared" si="41"/>
        <v>0</v>
      </c>
      <c r="J433" s="4">
        <f t="shared" si="41"/>
        <v>0</v>
      </c>
      <c r="K433" s="4">
        <f t="shared" si="41"/>
        <v>0</v>
      </c>
      <c r="L433" s="4">
        <f t="shared" si="41"/>
        <v>0</v>
      </c>
      <c r="M433" s="4">
        <f t="shared" si="41"/>
        <v>0</v>
      </c>
      <c r="N433" s="4">
        <f t="shared" si="41"/>
        <v>0</v>
      </c>
      <c r="O433" s="4">
        <f t="shared" si="41"/>
        <v>0</v>
      </c>
      <c r="P433" s="4">
        <f t="shared" si="41"/>
        <v>0</v>
      </c>
      <c r="Q433" s="4">
        <f t="shared" si="41"/>
        <v>0</v>
      </c>
      <c r="R433" s="4">
        <f t="shared" si="41"/>
        <v>0</v>
      </c>
    </row>
    <row r="453" spans="5:18" x14ac:dyDescent="0.2">
      <c r="E453" s="2" t="s">
        <v>44</v>
      </c>
      <c r="G453" s="4">
        <f>SUM(G434:G452)</f>
        <v>0</v>
      </c>
      <c r="H453" s="4">
        <f>SUM(H434:H449)</f>
        <v>0</v>
      </c>
      <c r="I453" s="4">
        <f t="shared" ref="I453:K453" si="42">SUM(I434:I448)</f>
        <v>0</v>
      </c>
      <c r="J453" s="4">
        <f t="shared" si="42"/>
        <v>0</v>
      </c>
      <c r="K453" s="4">
        <f t="shared" si="42"/>
        <v>0</v>
      </c>
      <c r="L453" s="4">
        <f>SUM(L434:L452)</f>
        <v>0</v>
      </c>
      <c r="M453" s="4">
        <f t="shared" ref="M453:P453" si="43">SUM(M434:M448)</f>
        <v>0</v>
      </c>
      <c r="N453" s="4">
        <f t="shared" si="43"/>
        <v>0</v>
      </c>
      <c r="O453" s="4">
        <f t="shared" si="43"/>
        <v>0</v>
      </c>
      <c r="P453" s="4">
        <f t="shared" si="43"/>
        <v>0</v>
      </c>
      <c r="Q453" s="4">
        <f>SUM(Q434:Q452)</f>
        <v>0</v>
      </c>
      <c r="R453" s="4">
        <f t="shared" ref="R453" si="44">SUM(R434:R448)</f>
        <v>0</v>
      </c>
    </row>
    <row r="468" spans="5:18" x14ac:dyDescent="0.2">
      <c r="E468" s="2" t="s">
        <v>45</v>
      </c>
      <c r="G468" s="4">
        <f>SUM(G455:G467)</f>
        <v>0</v>
      </c>
      <c r="H468" s="4">
        <v>918.33</v>
      </c>
      <c r="I468" s="4">
        <f>SUM(I455:I464)</f>
        <v>0</v>
      </c>
      <c r="J468" s="4">
        <f>SUM(J455:J464)</f>
        <v>0</v>
      </c>
      <c r="K468" s="4">
        <f>SUM(K455:K464)</f>
        <v>0</v>
      </c>
      <c r="L468" s="4">
        <f>SUM(L455:L467)</f>
        <v>0</v>
      </c>
      <c r="M468" s="4">
        <f t="shared" ref="M468:P468" si="45">SUM(M455:M464)</f>
        <v>0</v>
      </c>
      <c r="N468" s="4">
        <f t="shared" si="45"/>
        <v>0</v>
      </c>
      <c r="O468" s="4">
        <f t="shared" si="45"/>
        <v>0</v>
      </c>
      <c r="P468" s="4">
        <f t="shared" si="45"/>
        <v>0</v>
      </c>
      <c r="Q468" s="4">
        <f>SUM(Q455:Q467)</f>
        <v>0</v>
      </c>
      <c r="R468" s="4">
        <f t="shared" ref="R468" si="46">SUM(R455:R464)</f>
        <v>0</v>
      </c>
    </row>
    <row r="480" spans="5:18" x14ac:dyDescent="0.2">
      <c r="E480" s="2" t="s">
        <v>47</v>
      </c>
      <c r="G480" s="4">
        <f>SUM(G469:G479)</f>
        <v>0</v>
      </c>
      <c r="H480" s="4">
        <f>SUM(H470:H479)</f>
        <v>0</v>
      </c>
      <c r="I480" s="4">
        <f>SUM(I470:I476)</f>
        <v>0</v>
      </c>
      <c r="J480" s="4">
        <f>SUM(J470:J476)</f>
        <v>0</v>
      </c>
      <c r="K480" s="4">
        <f>SUM(K470:K476)</f>
        <v>0</v>
      </c>
      <c r="L480" s="4">
        <f>SUM(L470:L478)</f>
        <v>0</v>
      </c>
      <c r="M480" s="4">
        <f>SUM(M470:M476)</f>
        <v>0</v>
      </c>
      <c r="N480" s="4">
        <f>SUM(N469:N479)</f>
        <v>0</v>
      </c>
      <c r="O480" s="4">
        <f>SUM(O470:O476)</f>
        <v>0</v>
      </c>
      <c r="P480" s="4">
        <f>SUM(P470:P476)</f>
        <v>0</v>
      </c>
      <c r="Q480" s="4">
        <f>SUM(Q469:Q479)</f>
        <v>0</v>
      </c>
      <c r="R480" s="4">
        <f>SUM(R470:R476)</f>
        <v>0</v>
      </c>
    </row>
    <row r="494" spans="5:18" x14ac:dyDescent="0.2">
      <c r="F494" s="2" t="s">
        <v>289</v>
      </c>
    </row>
    <row r="495" spans="5:18" x14ac:dyDescent="0.2">
      <c r="E495" s="2" t="s">
        <v>48</v>
      </c>
      <c r="G495" s="4">
        <f>SUM(G481:G494)</f>
        <v>0</v>
      </c>
      <c r="H495" s="4">
        <f>SUM(H481:H492)</f>
        <v>0</v>
      </c>
      <c r="I495" s="4">
        <f>SUM(I481:I490)</f>
        <v>0</v>
      </c>
      <c r="J495" s="4">
        <f>SUM(J481:J490)</f>
        <v>0</v>
      </c>
      <c r="K495" s="4">
        <f>SUM(K481:K490)</f>
        <v>0</v>
      </c>
      <c r="L495" s="4">
        <f>SUM(L481:L492)</f>
        <v>0</v>
      </c>
      <c r="M495" s="4">
        <f>SUM(M481:M490)</f>
        <v>0</v>
      </c>
      <c r="N495" s="4">
        <f>SUM(N481:N490)</f>
        <v>0</v>
      </c>
      <c r="O495" s="4">
        <f>SUM(O481:O490)</f>
        <v>0</v>
      </c>
      <c r="P495" s="4">
        <f>SUM(P481:P494)</f>
        <v>0</v>
      </c>
      <c r="Q495" s="4">
        <f>SUM(Q481:Q494)</f>
        <v>0</v>
      </c>
      <c r="R495" s="4">
        <f>SUM(R481:R490)</f>
        <v>0</v>
      </c>
    </row>
  </sheetData>
  <mergeCells count="1">
    <mergeCell ref="E1:F1"/>
  </mergeCells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45" fitToHeight="0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AD719-CD4A-493F-A99C-E4105E10FD60}">
  <dimension ref="A1:C10"/>
  <sheetViews>
    <sheetView workbookViewId="0">
      <selection activeCell="B1" sqref="B1:C1"/>
    </sheetView>
  </sheetViews>
  <sheetFormatPr defaultRowHeight="13.2" x14ac:dyDescent="0.25"/>
  <sheetData>
    <row r="1" spans="1:3" x14ac:dyDescent="0.25">
      <c r="A1" s="27" t="s">
        <v>108</v>
      </c>
      <c r="B1" s="27" t="s">
        <v>539</v>
      </c>
      <c r="C1" s="27"/>
    </row>
    <row r="3" spans="1:3" x14ac:dyDescent="0.25">
      <c r="A3" s="28">
        <v>1</v>
      </c>
      <c r="B3" s="28" t="s">
        <v>503</v>
      </c>
    </row>
    <row r="4" spans="1:3" x14ac:dyDescent="0.25">
      <c r="A4">
        <v>2</v>
      </c>
      <c r="B4" s="28" t="s">
        <v>505</v>
      </c>
    </row>
    <row r="5" spans="1:3" x14ac:dyDescent="0.25">
      <c r="B5" s="28" t="s">
        <v>504</v>
      </c>
    </row>
    <row r="6" spans="1:3" x14ac:dyDescent="0.25">
      <c r="A6">
        <v>3</v>
      </c>
      <c r="B6" s="28" t="s">
        <v>506</v>
      </c>
    </row>
    <row r="7" spans="1:3" x14ac:dyDescent="0.25">
      <c r="A7">
        <v>4</v>
      </c>
      <c r="B7" s="28" t="s">
        <v>507</v>
      </c>
    </row>
    <row r="8" spans="1:3" x14ac:dyDescent="0.25">
      <c r="A8">
        <v>5</v>
      </c>
      <c r="B8" s="28" t="s">
        <v>508</v>
      </c>
    </row>
    <row r="9" spans="1:3" x14ac:dyDescent="0.25">
      <c r="B9" s="28" t="s">
        <v>509</v>
      </c>
    </row>
    <row r="10" spans="1:3" x14ac:dyDescent="0.25">
      <c r="A10">
        <v>6</v>
      </c>
      <c r="B10" s="28" t="s">
        <v>510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2BB26-E5AB-49E0-A405-483CAC47D30C}">
  <sheetPr>
    <pageSetUpPr fitToPage="1"/>
  </sheetPr>
  <dimension ref="A1:J79"/>
  <sheetViews>
    <sheetView workbookViewId="0">
      <selection activeCell="B3" sqref="B3"/>
    </sheetView>
  </sheetViews>
  <sheetFormatPr defaultRowHeight="13.2" x14ac:dyDescent="0.25"/>
  <cols>
    <col min="1" max="1" width="31.44140625" bestFit="1" customWidth="1"/>
    <col min="2" max="2" width="9" bestFit="1" customWidth="1"/>
  </cols>
  <sheetData>
    <row r="1" spans="1:3" x14ac:dyDescent="0.25">
      <c r="A1" s="29" t="s">
        <v>56</v>
      </c>
      <c r="B1" t="s">
        <v>213</v>
      </c>
      <c r="C1" t="s">
        <v>62</v>
      </c>
    </row>
    <row r="3" spans="1:3" x14ac:dyDescent="0.25">
      <c r="A3" t="s">
        <v>57</v>
      </c>
      <c r="B3">
        <v>17439.419999999998</v>
      </c>
      <c r="C3">
        <v>17439.419999999998</v>
      </c>
    </row>
    <row r="5" spans="1:3" x14ac:dyDescent="0.25">
      <c r="A5" t="s">
        <v>274</v>
      </c>
      <c r="B5">
        <v>41466.85</v>
      </c>
      <c r="C5">
        <v>42590.01</v>
      </c>
    </row>
    <row r="6" spans="1:3" x14ac:dyDescent="0.25">
      <c r="A6" t="s">
        <v>275</v>
      </c>
      <c r="B6">
        <v>41466.85</v>
      </c>
      <c r="C6">
        <v>1123.1600000000001</v>
      </c>
    </row>
    <row r="7" spans="1:3" x14ac:dyDescent="0.25">
      <c r="A7" t="s">
        <v>276</v>
      </c>
      <c r="B7">
        <v>3386.2000000000003</v>
      </c>
      <c r="C7">
        <v>9783.15</v>
      </c>
    </row>
    <row r="8" spans="1:3" x14ac:dyDescent="0.25">
      <c r="A8" t="s">
        <v>277</v>
      </c>
      <c r="B8">
        <v>3386.2000000000003</v>
      </c>
      <c r="C8">
        <v>6396.9499999999989</v>
      </c>
    </row>
    <row r="10" spans="1:3" x14ac:dyDescent="0.25">
      <c r="A10" t="s">
        <v>60</v>
      </c>
      <c r="B10">
        <v>55520.07</v>
      </c>
      <c r="C10" s="29">
        <v>50246.28</v>
      </c>
    </row>
    <row r="12" spans="1:3" x14ac:dyDescent="0.25">
      <c r="A12" t="s">
        <v>291</v>
      </c>
      <c r="B12">
        <v>49469.17</v>
      </c>
      <c r="C12">
        <v>14195.38</v>
      </c>
    </row>
    <row r="13" spans="1:3" x14ac:dyDescent="0.25">
      <c r="A13" t="s">
        <v>292</v>
      </c>
      <c r="B13">
        <v>6050.9</v>
      </c>
      <c r="C13">
        <v>36050.9</v>
      </c>
    </row>
    <row r="14" spans="1:3" x14ac:dyDescent="0.25">
      <c r="A14" t="s">
        <v>278</v>
      </c>
    </row>
    <row r="15" spans="1:3" x14ac:dyDescent="0.25">
      <c r="A15" t="s">
        <v>295</v>
      </c>
      <c r="B15">
        <v>55520.07</v>
      </c>
      <c r="C15">
        <v>50246.28</v>
      </c>
    </row>
    <row r="16" spans="1:3" x14ac:dyDescent="0.25">
      <c r="A16" t="s">
        <v>279</v>
      </c>
    </row>
    <row r="21" spans="1:6" x14ac:dyDescent="0.25">
      <c r="A21" s="29" t="s">
        <v>225</v>
      </c>
      <c r="B21" t="s">
        <v>12</v>
      </c>
      <c r="C21" t="s">
        <v>227</v>
      </c>
      <c r="D21" t="s">
        <v>226</v>
      </c>
      <c r="E21" t="s">
        <v>234</v>
      </c>
      <c r="F21" t="s">
        <v>90</v>
      </c>
    </row>
    <row r="22" spans="1:6" x14ac:dyDescent="0.25">
      <c r="A22" t="s">
        <v>339</v>
      </c>
      <c r="B22">
        <v>360.88</v>
      </c>
    </row>
    <row r="23" spans="1:6" x14ac:dyDescent="0.25">
      <c r="A23" t="s">
        <v>51</v>
      </c>
      <c r="B23">
        <v>13534</v>
      </c>
      <c r="C23">
        <v>2243.94</v>
      </c>
      <c r="D23" s="240">
        <v>0.16580020688636027</v>
      </c>
      <c r="E23">
        <v>1121.97</v>
      </c>
      <c r="F23">
        <v>1121.97</v>
      </c>
    </row>
    <row r="24" spans="1:6" x14ac:dyDescent="0.25">
      <c r="A24" t="s">
        <v>290</v>
      </c>
      <c r="B24">
        <v>444.96</v>
      </c>
      <c r="C24">
        <v>145.69999999999999</v>
      </c>
      <c r="D24" s="240">
        <v>0.32744516361021214</v>
      </c>
      <c r="E24">
        <v>81.39</v>
      </c>
      <c r="F24">
        <v>64.31</v>
      </c>
    </row>
    <row r="25" spans="1:6" x14ac:dyDescent="0.25">
      <c r="A25" t="s">
        <v>191</v>
      </c>
      <c r="B25">
        <v>664.35</v>
      </c>
      <c r="C25">
        <v>346.5</v>
      </c>
      <c r="D25" s="241">
        <v>0.52156242944231201</v>
      </c>
      <c r="E25">
        <v>346.5</v>
      </c>
      <c r="F25">
        <v>0</v>
      </c>
    </row>
    <row r="26" spans="1:6" x14ac:dyDescent="0.25">
      <c r="A26" t="s">
        <v>230</v>
      </c>
      <c r="B26">
        <v>760.14</v>
      </c>
      <c r="C26">
        <v>658.89</v>
      </c>
      <c r="D26" s="241">
        <v>0.86680085247454419</v>
      </c>
      <c r="E26">
        <v>527.79</v>
      </c>
      <c r="F26">
        <v>131.1</v>
      </c>
    </row>
    <row r="27" spans="1:6" x14ac:dyDescent="0.25">
      <c r="A27" t="s">
        <v>11</v>
      </c>
      <c r="B27">
        <v>894.04</v>
      </c>
      <c r="C27">
        <v>999.72</v>
      </c>
      <c r="D27" s="241">
        <v>1.1182050020133327</v>
      </c>
      <c r="E27">
        <v>0</v>
      </c>
      <c r="F27">
        <v>999.72</v>
      </c>
    </row>
    <row r="28" spans="1:6" x14ac:dyDescent="0.25">
      <c r="A28" t="s">
        <v>194</v>
      </c>
      <c r="B28">
        <v>493.55</v>
      </c>
      <c r="C28">
        <v>0</v>
      </c>
      <c r="D28" s="240">
        <v>0</v>
      </c>
      <c r="E28">
        <v>0</v>
      </c>
      <c r="F28">
        <v>0</v>
      </c>
    </row>
    <row r="29" spans="1:6" x14ac:dyDescent="0.25">
      <c r="A29" t="s">
        <v>192</v>
      </c>
      <c r="B29">
        <v>0</v>
      </c>
      <c r="C29">
        <v>0</v>
      </c>
      <c r="D29" s="240" t="e">
        <v>#DIV/0!</v>
      </c>
    </row>
    <row r="30" spans="1:6" x14ac:dyDescent="0.25">
      <c r="A30" t="s">
        <v>322</v>
      </c>
      <c r="B30">
        <v>383.16</v>
      </c>
      <c r="C30">
        <v>0</v>
      </c>
      <c r="D30" s="240">
        <v>0</v>
      </c>
    </row>
    <row r="31" spans="1:6" x14ac:dyDescent="0.25">
      <c r="A31" t="s">
        <v>78</v>
      </c>
      <c r="B31">
        <v>373.89</v>
      </c>
      <c r="C31">
        <v>71</v>
      </c>
      <c r="D31" s="240">
        <v>0.18989542378774507</v>
      </c>
      <c r="E31">
        <v>43</v>
      </c>
      <c r="F31">
        <v>28</v>
      </c>
    </row>
    <row r="32" spans="1:6" x14ac:dyDescent="0.25">
      <c r="A32" t="s">
        <v>31</v>
      </c>
      <c r="B32">
        <v>512.94000000000005</v>
      </c>
      <c r="C32">
        <v>0</v>
      </c>
      <c r="D32" s="240">
        <v>0</v>
      </c>
      <c r="E32">
        <v>0</v>
      </c>
      <c r="F32">
        <v>0</v>
      </c>
    </row>
    <row r="33" spans="1:6" x14ac:dyDescent="0.25">
      <c r="A33" t="s">
        <v>195</v>
      </c>
      <c r="B33">
        <v>2541</v>
      </c>
      <c r="C33">
        <v>100</v>
      </c>
      <c r="D33" s="240">
        <v>3.9354584809130261E-2</v>
      </c>
      <c r="E33">
        <v>0</v>
      </c>
      <c r="F33">
        <v>100</v>
      </c>
    </row>
    <row r="34" spans="1:6" x14ac:dyDescent="0.25">
      <c r="A34" t="s">
        <v>196</v>
      </c>
      <c r="B34">
        <v>1617</v>
      </c>
      <c r="C34">
        <v>378.7</v>
      </c>
      <c r="D34" s="240">
        <v>0.23419913419913418</v>
      </c>
      <c r="E34">
        <v>0</v>
      </c>
      <c r="F34">
        <v>378.7</v>
      </c>
    </row>
    <row r="35" spans="1:6" x14ac:dyDescent="0.25">
      <c r="A35" t="s">
        <v>197</v>
      </c>
      <c r="B35">
        <v>5430</v>
      </c>
      <c r="C35">
        <v>1136.5900000000001</v>
      </c>
      <c r="D35" s="240">
        <v>0.20931675874769801</v>
      </c>
      <c r="E35">
        <v>666</v>
      </c>
      <c r="F35">
        <v>470.59000000000003</v>
      </c>
    </row>
    <row r="36" spans="1:6" x14ac:dyDescent="0.25">
      <c r="A36" t="s">
        <v>198</v>
      </c>
      <c r="B36">
        <v>214.24</v>
      </c>
      <c r="C36">
        <v>0</v>
      </c>
      <c r="D36" s="240">
        <v>0</v>
      </c>
    </row>
    <row r="37" spans="1:6" x14ac:dyDescent="0.25">
      <c r="A37" t="s">
        <v>331</v>
      </c>
      <c r="B37">
        <v>730.27</v>
      </c>
      <c r="C37">
        <v>38</v>
      </c>
      <c r="D37" s="240">
        <v>5.2035548495761842E-2</v>
      </c>
      <c r="E37">
        <v>38</v>
      </c>
      <c r="F37">
        <v>0</v>
      </c>
    </row>
    <row r="38" spans="1:6" x14ac:dyDescent="0.25">
      <c r="A38" t="s">
        <v>193</v>
      </c>
      <c r="B38">
        <v>500</v>
      </c>
      <c r="C38">
        <v>0</v>
      </c>
      <c r="D38" s="240">
        <v>0</v>
      </c>
    </row>
    <row r="39" spans="1:6" x14ac:dyDescent="0.25">
      <c r="A39" t="s">
        <v>199</v>
      </c>
      <c r="B39">
        <v>5203.5</v>
      </c>
      <c r="C39">
        <v>798.3</v>
      </c>
      <c r="D39" s="240">
        <v>0.1534159700201787</v>
      </c>
      <c r="E39">
        <v>436.93</v>
      </c>
      <c r="F39">
        <v>361.37</v>
      </c>
    </row>
    <row r="40" spans="1:6" x14ac:dyDescent="0.25">
      <c r="A40" t="s">
        <v>337</v>
      </c>
      <c r="B40">
        <v>550</v>
      </c>
      <c r="C40">
        <v>0</v>
      </c>
      <c r="D40" s="240">
        <v>0</v>
      </c>
      <c r="E40">
        <v>0</v>
      </c>
      <c r="F40">
        <v>0</v>
      </c>
    </row>
    <row r="41" spans="1:6" x14ac:dyDescent="0.25">
      <c r="A41" t="s">
        <v>26</v>
      </c>
      <c r="C41">
        <v>0</v>
      </c>
      <c r="D41" s="240" t="e">
        <v>#DIV/0!</v>
      </c>
    </row>
    <row r="42" spans="1:6" x14ac:dyDescent="0.25">
      <c r="A42" t="s">
        <v>99</v>
      </c>
      <c r="B42">
        <v>35207.919999999998</v>
      </c>
      <c r="C42">
        <v>6917.34</v>
      </c>
      <c r="D42" s="241">
        <v>0.19647113490373758</v>
      </c>
      <c r="E42">
        <v>3261.58</v>
      </c>
      <c r="F42">
        <v>3655.7599999999998</v>
      </c>
    </row>
    <row r="43" spans="1:6" x14ac:dyDescent="0.25">
      <c r="B43" t="s">
        <v>46</v>
      </c>
      <c r="E43">
        <v>3261.58</v>
      </c>
      <c r="F43">
        <v>6917.34</v>
      </c>
    </row>
    <row r="44" spans="1:6" x14ac:dyDescent="0.25">
      <c r="A44" s="29" t="s">
        <v>229</v>
      </c>
      <c r="B44" t="s">
        <v>201</v>
      </c>
      <c r="C44" t="s">
        <v>87</v>
      </c>
      <c r="E44" t="s">
        <v>22</v>
      </c>
      <c r="F44" t="s">
        <v>13</v>
      </c>
    </row>
    <row r="46" spans="1:6" x14ac:dyDescent="0.25">
      <c r="A46" t="s">
        <v>287</v>
      </c>
      <c r="B46">
        <v>4000</v>
      </c>
      <c r="C46">
        <v>0</v>
      </c>
    </row>
    <row r="47" spans="1:6" x14ac:dyDescent="0.25">
      <c r="A47" t="s">
        <v>381</v>
      </c>
      <c r="B47">
        <v>1000</v>
      </c>
      <c r="C47">
        <v>0</v>
      </c>
    </row>
    <row r="48" spans="1:6" x14ac:dyDescent="0.25">
      <c r="A48" t="s">
        <v>288</v>
      </c>
      <c r="B48">
        <v>300</v>
      </c>
      <c r="C48">
        <v>0</v>
      </c>
    </row>
    <row r="49" spans="1:10" x14ac:dyDescent="0.25">
      <c r="A49" t="s">
        <v>338</v>
      </c>
      <c r="C49">
        <v>0</v>
      </c>
    </row>
    <row r="50" spans="1:10" x14ac:dyDescent="0.25">
      <c r="A50" t="s">
        <v>378</v>
      </c>
      <c r="B50">
        <v>1000</v>
      </c>
      <c r="C50">
        <v>0</v>
      </c>
    </row>
    <row r="51" spans="1:10" x14ac:dyDescent="0.25">
      <c r="A51" t="s">
        <v>377</v>
      </c>
      <c r="B51">
        <v>3500</v>
      </c>
      <c r="C51">
        <v>0</v>
      </c>
    </row>
    <row r="52" spans="1:10" x14ac:dyDescent="0.25">
      <c r="A52" t="s">
        <v>4</v>
      </c>
      <c r="B52">
        <v>9800</v>
      </c>
      <c r="C52">
        <v>0</v>
      </c>
      <c r="D52">
        <v>0</v>
      </c>
      <c r="E52">
        <v>0</v>
      </c>
      <c r="F52">
        <v>0</v>
      </c>
    </row>
    <row r="53" spans="1:10" x14ac:dyDescent="0.25">
      <c r="A53" t="s">
        <v>237</v>
      </c>
      <c r="B53">
        <v>0</v>
      </c>
      <c r="C53">
        <v>2268.46</v>
      </c>
      <c r="E53">
        <v>0</v>
      </c>
      <c r="F53">
        <v>2268.46</v>
      </c>
      <c r="G53" s="28" t="s">
        <v>408</v>
      </c>
      <c r="J53" s="28" t="s">
        <v>411</v>
      </c>
    </row>
    <row r="54" spans="1:10" x14ac:dyDescent="0.25">
      <c r="A54" t="s">
        <v>202</v>
      </c>
      <c r="B54">
        <v>45007.92</v>
      </c>
      <c r="C54">
        <v>9185.7999999999993</v>
      </c>
      <c r="D54" s="243">
        <v>0.20409296852642822</v>
      </c>
      <c r="E54">
        <v>3261.58</v>
      </c>
      <c r="F54">
        <v>5924.2199999999993</v>
      </c>
    </row>
    <row r="57" spans="1:10" x14ac:dyDescent="0.25">
      <c r="A57" s="29" t="s">
        <v>280</v>
      </c>
      <c r="E57" t="s">
        <v>22</v>
      </c>
      <c r="F57" t="s">
        <v>13</v>
      </c>
    </row>
    <row r="58" spans="1:10" x14ac:dyDescent="0.25">
      <c r="A58" t="s">
        <v>39</v>
      </c>
      <c r="B58">
        <v>41212</v>
      </c>
      <c r="C58">
        <v>41212</v>
      </c>
      <c r="D58" s="211">
        <v>1</v>
      </c>
      <c r="E58">
        <v>41212</v>
      </c>
    </row>
    <row r="59" spans="1:10" x14ac:dyDescent="0.25">
      <c r="A59" t="s">
        <v>148</v>
      </c>
      <c r="B59">
        <v>173</v>
      </c>
      <c r="C59">
        <v>40.5</v>
      </c>
      <c r="D59" s="211">
        <v>0.23410404624277456</v>
      </c>
      <c r="E59">
        <v>40.5</v>
      </c>
    </row>
    <row r="60" spans="1:10" x14ac:dyDescent="0.25">
      <c r="A60" t="s">
        <v>206</v>
      </c>
      <c r="B60">
        <v>400</v>
      </c>
      <c r="C60">
        <v>0</v>
      </c>
      <c r="D60" s="211">
        <v>0</v>
      </c>
    </row>
    <row r="61" spans="1:10" x14ac:dyDescent="0.25">
      <c r="A61" t="s">
        <v>207</v>
      </c>
      <c r="C61">
        <v>0</v>
      </c>
      <c r="D61" s="211" t="e">
        <v>#DIV/0!</v>
      </c>
    </row>
    <row r="62" spans="1:10" x14ac:dyDescent="0.25">
      <c r="A62" t="s">
        <v>296</v>
      </c>
      <c r="C62">
        <v>0</v>
      </c>
      <c r="D62" s="211" t="e">
        <v>#DIV/0!</v>
      </c>
    </row>
    <row r="63" spans="1:10" x14ac:dyDescent="0.25">
      <c r="A63" s="28" t="s">
        <v>409</v>
      </c>
      <c r="B63">
        <v>3150</v>
      </c>
      <c r="C63">
        <v>1337.51</v>
      </c>
      <c r="D63" s="211">
        <v>0.42</v>
      </c>
      <c r="E63">
        <v>214.35</v>
      </c>
      <c r="F63">
        <v>1123.1600000000001</v>
      </c>
    </row>
    <row r="64" spans="1:10" x14ac:dyDescent="0.25">
      <c r="A64" t="s">
        <v>323</v>
      </c>
      <c r="C64">
        <v>0</v>
      </c>
      <c r="D64" s="211" t="e">
        <v>#DIV/0!</v>
      </c>
    </row>
    <row r="65" spans="1:6" x14ac:dyDescent="0.25">
      <c r="A65" t="s">
        <v>235</v>
      </c>
      <c r="B65">
        <v>44935</v>
      </c>
      <c r="C65">
        <v>41466.85</v>
      </c>
      <c r="D65" s="243">
        <v>0.94779999999999998</v>
      </c>
      <c r="E65">
        <v>41466.85</v>
      </c>
      <c r="F65">
        <v>0</v>
      </c>
    </row>
    <row r="69" spans="1:6" x14ac:dyDescent="0.25">
      <c r="A69" s="29" t="s">
        <v>384</v>
      </c>
    </row>
    <row r="70" spans="1:6" x14ac:dyDescent="0.25">
      <c r="B70" t="s">
        <v>356</v>
      </c>
      <c r="D70">
        <v>17400</v>
      </c>
    </row>
    <row r="71" spans="1:6" x14ac:dyDescent="0.25">
      <c r="B71" t="s">
        <v>325</v>
      </c>
    </row>
    <row r="72" spans="1:6" x14ac:dyDescent="0.25">
      <c r="D72">
        <v>0</v>
      </c>
    </row>
    <row r="73" spans="1:6" x14ac:dyDescent="0.25">
      <c r="B73" t="s">
        <v>379</v>
      </c>
      <c r="D73">
        <v>320</v>
      </c>
    </row>
    <row r="74" spans="1:6" x14ac:dyDescent="0.25">
      <c r="B74" t="s">
        <v>380</v>
      </c>
      <c r="D74">
        <v>500</v>
      </c>
    </row>
    <row r="75" spans="1:6" x14ac:dyDescent="0.25">
      <c r="B75" t="s">
        <v>382</v>
      </c>
      <c r="D75">
        <v>1200</v>
      </c>
    </row>
    <row r="76" spans="1:6" x14ac:dyDescent="0.25">
      <c r="B76" t="s">
        <v>333</v>
      </c>
      <c r="D76">
        <v>275</v>
      </c>
    </row>
    <row r="77" spans="1:6" x14ac:dyDescent="0.25">
      <c r="B77" s="28" t="s">
        <v>410</v>
      </c>
      <c r="D77">
        <v>2295</v>
      </c>
    </row>
    <row r="78" spans="1:6" x14ac:dyDescent="0.25">
      <c r="B78" t="s">
        <v>336</v>
      </c>
      <c r="D78">
        <v>15105</v>
      </c>
    </row>
    <row r="79" spans="1:6" x14ac:dyDescent="0.25">
      <c r="B79" t="s">
        <v>383</v>
      </c>
      <c r="D79">
        <v>4000</v>
      </c>
    </row>
  </sheetData>
  <pageMargins left="0.7" right="0.7" top="0.75" bottom="0.75" header="0.3" footer="0.3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6447-3DCA-4AC4-B587-ED9FF63EF57A}">
  <sheetPr>
    <pageSetUpPr fitToPage="1"/>
  </sheetPr>
  <dimension ref="A1:N94"/>
  <sheetViews>
    <sheetView workbookViewId="0">
      <selection activeCell="F66" sqref="F66"/>
    </sheetView>
  </sheetViews>
  <sheetFormatPr defaultColWidth="9.109375" defaultRowHeight="13.2" x14ac:dyDescent="0.25"/>
  <cols>
    <col min="1" max="1" width="30.33203125" style="206" bestFit="1" customWidth="1"/>
    <col min="2" max="2" width="22.5546875" style="206" bestFit="1" customWidth="1"/>
    <col min="3" max="3" width="11.33203125" style="206" bestFit="1" customWidth="1"/>
    <col min="4" max="4" width="12.33203125" style="206" bestFit="1" customWidth="1"/>
    <col min="5" max="8" width="11.33203125" style="206" bestFit="1" customWidth="1"/>
    <col min="9" max="11" width="10.33203125" style="206" bestFit="1" customWidth="1"/>
    <col min="12" max="13" width="10.109375" style="206" bestFit="1" customWidth="1"/>
    <col min="14" max="16384" width="9.109375" style="206"/>
  </cols>
  <sheetData>
    <row r="1" spans="1:14" x14ac:dyDescent="0.25">
      <c r="A1" s="205" t="s">
        <v>56</v>
      </c>
      <c r="B1" s="206" t="s">
        <v>213</v>
      </c>
    </row>
    <row r="2" spans="1:14" x14ac:dyDescent="0.25">
      <c r="A2" s="223"/>
      <c r="B2" s="205"/>
      <c r="C2" s="205"/>
      <c r="D2" s="210"/>
      <c r="E2" s="208"/>
      <c r="I2" s="208"/>
    </row>
    <row r="3" spans="1:14" x14ac:dyDescent="0.25">
      <c r="A3" s="205" t="s">
        <v>57</v>
      </c>
      <c r="B3" s="205">
        <v>17439.419999999998</v>
      </c>
      <c r="C3" s="205"/>
      <c r="D3" s="210"/>
    </row>
    <row r="4" spans="1:14" x14ac:dyDescent="0.25">
      <c r="D4" s="228"/>
      <c r="E4" s="208"/>
    </row>
    <row r="5" spans="1:14" x14ac:dyDescent="0.25">
      <c r="A5" s="206" t="s">
        <v>274</v>
      </c>
      <c r="B5" s="206">
        <v>41455.35</v>
      </c>
      <c r="D5" s="228"/>
    </row>
    <row r="6" spans="1:14" x14ac:dyDescent="0.25">
      <c r="A6" s="206" t="s">
        <v>275</v>
      </c>
      <c r="B6" s="206">
        <v>41455.35</v>
      </c>
      <c r="C6" s="208"/>
      <c r="D6" s="229"/>
      <c r="N6" s="208"/>
    </row>
    <row r="7" spans="1:14" x14ac:dyDescent="0.25">
      <c r="A7" s="206" t="s">
        <v>276</v>
      </c>
      <c r="B7" s="218">
        <v>3386.7200000000003</v>
      </c>
      <c r="D7" s="228"/>
    </row>
    <row r="8" spans="1:14" x14ac:dyDescent="0.25">
      <c r="A8" s="206" t="s">
        <v>277</v>
      </c>
      <c r="B8" s="206">
        <v>3386.7200000000003</v>
      </c>
      <c r="D8" s="228"/>
      <c r="E8" s="208"/>
      <c r="N8" s="208"/>
    </row>
    <row r="9" spans="1:14" x14ac:dyDescent="0.25">
      <c r="D9" s="228"/>
      <c r="E9" s="208"/>
    </row>
    <row r="10" spans="1:14" x14ac:dyDescent="0.25">
      <c r="A10" s="206" t="s">
        <v>60</v>
      </c>
      <c r="B10" s="206">
        <v>55508.049999999996</v>
      </c>
      <c r="D10" s="228"/>
      <c r="E10" s="208"/>
    </row>
    <row r="11" spans="1:14" x14ac:dyDescent="0.25">
      <c r="D11" s="228"/>
    </row>
    <row r="12" spans="1:14" x14ac:dyDescent="0.25">
      <c r="A12" s="208" t="s">
        <v>291</v>
      </c>
      <c r="B12" s="222">
        <v>49457.15</v>
      </c>
      <c r="C12" s="208"/>
      <c r="D12" s="229"/>
      <c r="E12" s="208"/>
    </row>
    <row r="13" spans="1:14" x14ac:dyDescent="0.25">
      <c r="A13" s="208" t="s">
        <v>292</v>
      </c>
      <c r="B13" s="208">
        <v>6050.9</v>
      </c>
      <c r="C13" s="208"/>
      <c r="D13" s="208"/>
    </row>
    <row r="14" spans="1:14" x14ac:dyDescent="0.25">
      <c r="A14" s="208" t="s">
        <v>278</v>
      </c>
      <c r="B14" s="208"/>
      <c r="C14" s="208"/>
      <c r="D14" s="228"/>
      <c r="E14" s="208"/>
    </row>
    <row r="15" spans="1:14" x14ac:dyDescent="0.25">
      <c r="A15" s="208" t="s">
        <v>295</v>
      </c>
      <c r="B15" s="223">
        <v>55508.05</v>
      </c>
      <c r="C15" s="208"/>
      <c r="D15" s="228"/>
    </row>
    <row r="16" spans="1:14" x14ac:dyDescent="0.25">
      <c r="D16" s="228"/>
      <c r="E16" s="208"/>
    </row>
    <row r="17" spans="1:5" x14ac:dyDescent="0.25">
      <c r="D17" s="221"/>
    </row>
    <row r="18" spans="1:5" x14ac:dyDescent="0.25">
      <c r="B18" s="218"/>
      <c r="D18" s="221"/>
      <c r="E18" s="208"/>
    </row>
    <row r="19" spans="1:5" x14ac:dyDescent="0.25">
      <c r="B19" s="232"/>
      <c r="C19" s="230"/>
      <c r="D19" s="214"/>
      <c r="E19" s="230"/>
    </row>
    <row r="20" spans="1:5" x14ac:dyDescent="0.25">
      <c r="A20" s="205"/>
      <c r="B20" s="208"/>
      <c r="C20" s="208"/>
      <c r="D20" s="214"/>
      <c r="E20" s="208"/>
    </row>
    <row r="21" spans="1:5" x14ac:dyDescent="0.25">
      <c r="A21" s="205" t="s">
        <v>225</v>
      </c>
      <c r="B21" s="208" t="s">
        <v>12</v>
      </c>
      <c r="C21" s="208" t="s">
        <v>227</v>
      </c>
      <c r="D21" s="214" t="s">
        <v>226</v>
      </c>
      <c r="E21" s="208" t="s">
        <v>108</v>
      </c>
    </row>
    <row r="22" spans="1:5" x14ac:dyDescent="0.25">
      <c r="A22" s="206" t="s">
        <v>339</v>
      </c>
      <c r="B22" s="206">
        <v>360.88</v>
      </c>
      <c r="D22" s="211"/>
    </row>
    <row r="23" spans="1:5" x14ac:dyDescent="0.25">
      <c r="A23" s="206" t="s">
        <v>51</v>
      </c>
      <c r="B23" s="206">
        <v>13534</v>
      </c>
      <c r="C23" s="206">
        <v>1121.97</v>
      </c>
      <c r="D23" s="211">
        <v>8.2900103443180134E-2</v>
      </c>
    </row>
    <row r="24" spans="1:5" x14ac:dyDescent="0.25">
      <c r="A24" s="208" t="s">
        <v>290</v>
      </c>
      <c r="B24" s="206">
        <v>444.96</v>
      </c>
      <c r="C24" s="206">
        <v>81.39</v>
      </c>
      <c r="D24" s="211">
        <v>0.18291531823085222</v>
      </c>
      <c r="E24" s="208"/>
    </row>
    <row r="25" spans="1:5" x14ac:dyDescent="0.25">
      <c r="A25" s="206" t="s">
        <v>191</v>
      </c>
      <c r="B25" s="206">
        <v>664.35</v>
      </c>
      <c r="C25" s="206">
        <v>346.5</v>
      </c>
      <c r="D25" s="211">
        <v>0.52156242944231201</v>
      </c>
      <c r="E25" s="208" t="s">
        <v>386</v>
      </c>
    </row>
    <row r="26" spans="1:5" x14ac:dyDescent="0.25">
      <c r="A26" s="206" t="s">
        <v>230</v>
      </c>
      <c r="B26" s="206">
        <v>760.14</v>
      </c>
      <c r="C26" s="206">
        <v>527.79</v>
      </c>
      <c r="D26" s="213">
        <v>0.69433262293787978</v>
      </c>
      <c r="E26" s="208" t="s">
        <v>385</v>
      </c>
    </row>
    <row r="27" spans="1:5" x14ac:dyDescent="0.25">
      <c r="A27" s="208" t="s">
        <v>11</v>
      </c>
      <c r="B27" s="206">
        <v>894.04</v>
      </c>
      <c r="C27" s="206">
        <v>0</v>
      </c>
      <c r="D27" s="213">
        <v>0</v>
      </c>
      <c r="E27" s="208"/>
    </row>
    <row r="28" spans="1:5" x14ac:dyDescent="0.25">
      <c r="A28" s="206" t="s">
        <v>194</v>
      </c>
      <c r="B28" s="206">
        <v>493.55</v>
      </c>
      <c r="C28" s="206">
        <v>0</v>
      </c>
      <c r="D28" s="213">
        <v>0</v>
      </c>
      <c r="E28" s="208"/>
    </row>
    <row r="29" spans="1:5" x14ac:dyDescent="0.25">
      <c r="A29" s="206" t="s">
        <v>192</v>
      </c>
      <c r="B29" s="206">
        <v>0</v>
      </c>
      <c r="C29" s="206">
        <v>0</v>
      </c>
      <c r="D29" s="214" t="e">
        <v>#DIV/0!</v>
      </c>
      <c r="E29" s="208"/>
    </row>
    <row r="30" spans="1:5" x14ac:dyDescent="0.25">
      <c r="A30" s="206" t="s">
        <v>322</v>
      </c>
      <c r="B30" s="206">
        <v>383.16</v>
      </c>
      <c r="C30" s="206">
        <v>0</v>
      </c>
      <c r="D30" s="213">
        <v>0</v>
      </c>
    </row>
    <row r="31" spans="1:5" x14ac:dyDescent="0.25">
      <c r="A31" s="206" t="s">
        <v>78</v>
      </c>
      <c r="B31" s="206">
        <v>373.89</v>
      </c>
      <c r="C31" s="206">
        <v>43</v>
      </c>
      <c r="D31" s="213">
        <v>0.11500708764609913</v>
      </c>
    </row>
    <row r="32" spans="1:5" x14ac:dyDescent="0.25">
      <c r="A32" s="206" t="s">
        <v>31</v>
      </c>
      <c r="B32" s="206">
        <v>512.94000000000005</v>
      </c>
      <c r="C32" s="206">
        <v>0</v>
      </c>
      <c r="D32" s="213">
        <v>0</v>
      </c>
      <c r="E32" s="208"/>
    </row>
    <row r="33" spans="1:6" x14ac:dyDescent="0.25">
      <c r="A33" s="206" t="s">
        <v>195</v>
      </c>
      <c r="B33" s="206">
        <v>2541</v>
      </c>
      <c r="C33" s="206">
        <v>0</v>
      </c>
      <c r="D33" s="213">
        <v>0</v>
      </c>
      <c r="E33" s="208"/>
    </row>
    <row r="34" spans="1:6" x14ac:dyDescent="0.25">
      <c r="A34" s="206" t="s">
        <v>196</v>
      </c>
      <c r="B34" s="206">
        <v>1617</v>
      </c>
      <c r="C34" s="206">
        <v>0</v>
      </c>
      <c r="D34" s="213">
        <v>0</v>
      </c>
    </row>
    <row r="35" spans="1:6" x14ac:dyDescent="0.25">
      <c r="A35" s="208" t="s">
        <v>197</v>
      </c>
      <c r="B35" s="206">
        <v>5430</v>
      </c>
      <c r="C35" s="206">
        <v>666</v>
      </c>
      <c r="D35" s="213">
        <v>0.12265193370165746</v>
      </c>
      <c r="E35" s="208"/>
    </row>
    <row r="36" spans="1:6" x14ac:dyDescent="0.25">
      <c r="A36" s="208" t="s">
        <v>198</v>
      </c>
      <c r="B36" s="206">
        <v>214.24</v>
      </c>
      <c r="C36" s="206">
        <v>0</v>
      </c>
      <c r="D36" s="213">
        <v>0</v>
      </c>
      <c r="E36" s="208"/>
    </row>
    <row r="37" spans="1:6" x14ac:dyDescent="0.25">
      <c r="A37" s="208" t="s">
        <v>331</v>
      </c>
      <c r="B37" s="206">
        <v>730.27</v>
      </c>
      <c r="C37" s="206">
        <v>38</v>
      </c>
      <c r="D37" s="213">
        <v>5.2035548495761842E-2</v>
      </c>
      <c r="E37" s="208"/>
    </row>
    <row r="38" spans="1:6" x14ac:dyDescent="0.25">
      <c r="A38" s="208" t="s">
        <v>193</v>
      </c>
      <c r="B38" s="206">
        <v>500</v>
      </c>
      <c r="C38" s="206">
        <v>0</v>
      </c>
      <c r="D38" s="213">
        <v>0</v>
      </c>
      <c r="E38" s="208"/>
    </row>
    <row r="39" spans="1:6" x14ac:dyDescent="0.25">
      <c r="A39" s="208" t="s">
        <v>199</v>
      </c>
      <c r="B39" s="206">
        <v>5203.5</v>
      </c>
      <c r="C39" s="206">
        <v>436.93</v>
      </c>
      <c r="D39" s="213">
        <v>8.3968482751993853E-2</v>
      </c>
    </row>
    <row r="40" spans="1:6" x14ac:dyDescent="0.25">
      <c r="A40" s="208" t="s">
        <v>337</v>
      </c>
      <c r="B40" s="206">
        <v>550</v>
      </c>
      <c r="C40" s="206">
        <v>0</v>
      </c>
      <c r="D40" s="213">
        <v>0</v>
      </c>
      <c r="E40" s="208"/>
    </row>
    <row r="41" spans="1:6" x14ac:dyDescent="0.25">
      <c r="A41" s="208" t="s">
        <v>26</v>
      </c>
      <c r="B41" s="230"/>
      <c r="C41" s="230">
        <v>0</v>
      </c>
      <c r="D41" s="211" t="e">
        <v>#DIV/0!</v>
      </c>
      <c r="E41" s="208"/>
    </row>
    <row r="42" spans="1:6" x14ac:dyDescent="0.25">
      <c r="A42" s="205" t="s">
        <v>99</v>
      </c>
      <c r="B42" s="230">
        <v>35207.919999999998</v>
      </c>
      <c r="C42" s="230">
        <v>3261.58</v>
      </c>
      <c r="D42" s="212">
        <v>9.2637679249441607E-2</v>
      </c>
      <c r="E42" s="205" t="s">
        <v>387</v>
      </c>
      <c r="F42" s="205"/>
    </row>
    <row r="43" spans="1:6" x14ac:dyDescent="0.25">
      <c r="A43" s="208"/>
      <c r="B43" s="230" t="s">
        <v>46</v>
      </c>
      <c r="C43" s="230"/>
      <c r="D43" s="211"/>
    </row>
    <row r="44" spans="1:6" x14ac:dyDescent="0.25">
      <c r="A44" s="208" t="s">
        <v>229</v>
      </c>
      <c r="B44" s="208" t="s">
        <v>201</v>
      </c>
      <c r="C44" s="208" t="s">
        <v>87</v>
      </c>
      <c r="D44" s="193"/>
      <c r="E44" s="208"/>
    </row>
    <row r="45" spans="1:6" x14ac:dyDescent="0.25">
      <c r="A45" s="208"/>
      <c r="B45" s="208"/>
      <c r="C45" s="208"/>
      <c r="D45" s="219"/>
    </row>
    <row r="46" spans="1:6" x14ac:dyDescent="0.25">
      <c r="A46" s="208" t="s">
        <v>287</v>
      </c>
      <c r="B46" s="208">
        <v>4000</v>
      </c>
      <c r="C46" s="206">
        <v>0</v>
      </c>
      <c r="D46" s="226"/>
      <c r="E46" s="208"/>
    </row>
    <row r="47" spans="1:6" x14ac:dyDescent="0.25">
      <c r="A47" s="208" t="s">
        <v>381</v>
      </c>
      <c r="B47" s="208">
        <v>1000</v>
      </c>
      <c r="C47" s="206">
        <v>0</v>
      </c>
      <c r="D47" s="226"/>
    </row>
    <row r="48" spans="1:6" x14ac:dyDescent="0.25">
      <c r="A48" s="208" t="s">
        <v>288</v>
      </c>
      <c r="B48" s="208">
        <v>300</v>
      </c>
      <c r="C48" s="206">
        <v>0</v>
      </c>
      <c r="D48" s="226"/>
    </row>
    <row r="49" spans="1:7" x14ac:dyDescent="0.25">
      <c r="A49" s="208" t="s">
        <v>338</v>
      </c>
      <c r="B49" s="208"/>
      <c r="C49" s="206">
        <v>0</v>
      </c>
      <c r="D49" s="219"/>
    </row>
    <row r="50" spans="1:7" x14ac:dyDescent="0.25">
      <c r="A50" s="208" t="s">
        <v>378</v>
      </c>
      <c r="B50" s="222">
        <v>1000</v>
      </c>
      <c r="C50" s="208">
        <v>0</v>
      </c>
      <c r="D50" s="238"/>
      <c r="E50" s="208"/>
    </row>
    <row r="51" spans="1:7" x14ac:dyDescent="0.25">
      <c r="A51" s="208" t="s">
        <v>377</v>
      </c>
      <c r="B51" s="208">
        <v>3500</v>
      </c>
      <c r="C51" s="206">
        <v>0</v>
      </c>
      <c r="D51" s="227"/>
    </row>
    <row r="52" spans="1:7" x14ac:dyDescent="0.25">
      <c r="A52" s="208" t="s">
        <v>4</v>
      </c>
      <c r="B52" s="208">
        <v>9800</v>
      </c>
      <c r="C52" s="205">
        <v>0</v>
      </c>
      <c r="D52" s="193">
        <v>0</v>
      </c>
      <c r="E52" s="205"/>
      <c r="G52" s="208"/>
    </row>
    <row r="53" spans="1:7" x14ac:dyDescent="0.25">
      <c r="A53" s="208" t="s">
        <v>237</v>
      </c>
      <c r="B53" s="206">
        <v>0</v>
      </c>
      <c r="C53" s="205">
        <v>0</v>
      </c>
      <c r="D53" s="220" t="s">
        <v>293</v>
      </c>
    </row>
    <row r="54" spans="1:7" x14ac:dyDescent="0.25">
      <c r="A54" s="205" t="s">
        <v>202</v>
      </c>
      <c r="B54" s="206">
        <v>45007.92</v>
      </c>
      <c r="C54" s="208">
        <v>3261.58</v>
      </c>
      <c r="D54" s="211">
        <v>7.2466801398509417E-2</v>
      </c>
      <c r="E54" s="208"/>
    </row>
    <row r="55" spans="1:7" x14ac:dyDescent="0.25">
      <c r="A55" s="205"/>
      <c r="B55" s="208"/>
      <c r="D55" s="220"/>
    </row>
    <row r="56" spans="1:7" x14ac:dyDescent="0.25">
      <c r="B56" s="208"/>
      <c r="D56" s="211"/>
      <c r="E56" s="208"/>
    </row>
    <row r="57" spans="1:7" x14ac:dyDescent="0.25">
      <c r="A57" s="206" t="s">
        <v>280</v>
      </c>
      <c r="B57" s="208"/>
      <c r="D57" s="211"/>
    </row>
    <row r="58" spans="1:7" x14ac:dyDescent="0.25">
      <c r="A58" s="206" t="s">
        <v>39</v>
      </c>
      <c r="B58" s="208">
        <v>41212</v>
      </c>
      <c r="C58" s="206">
        <v>41212</v>
      </c>
      <c r="D58" s="211">
        <v>1</v>
      </c>
      <c r="E58" s="208" t="s">
        <v>388</v>
      </c>
    </row>
    <row r="59" spans="1:7" x14ac:dyDescent="0.25">
      <c r="A59" s="206" t="s">
        <v>148</v>
      </c>
      <c r="B59" s="206">
        <v>173</v>
      </c>
      <c r="C59" s="206">
        <v>40.5</v>
      </c>
      <c r="D59" s="211">
        <v>0.23</v>
      </c>
      <c r="E59" s="208" t="s">
        <v>389</v>
      </c>
    </row>
    <row r="60" spans="1:7" x14ac:dyDescent="0.25">
      <c r="A60" s="206" t="s">
        <v>206</v>
      </c>
      <c r="B60" s="208">
        <v>400</v>
      </c>
      <c r="C60" s="208">
        <v>0</v>
      </c>
      <c r="D60" s="193">
        <v>0</v>
      </c>
      <c r="E60" s="208"/>
    </row>
    <row r="61" spans="1:7" x14ac:dyDescent="0.25">
      <c r="A61" s="206" t="s">
        <v>207</v>
      </c>
      <c r="B61" s="208"/>
      <c r="C61" s="208">
        <v>0</v>
      </c>
      <c r="D61" s="193" t="e">
        <v>#DIV/0!</v>
      </c>
    </row>
    <row r="62" spans="1:7" x14ac:dyDescent="0.25">
      <c r="A62" s="206" t="s">
        <v>296</v>
      </c>
      <c r="C62" s="206">
        <v>0</v>
      </c>
      <c r="D62" s="211" t="e">
        <v>#DIV/0!</v>
      </c>
    </row>
    <row r="63" spans="1:7" x14ac:dyDescent="0.25">
      <c r="A63" s="205" t="s">
        <v>324</v>
      </c>
      <c r="B63" s="208">
        <v>3150</v>
      </c>
      <c r="C63" s="208">
        <v>214.35</v>
      </c>
      <c r="D63" s="214">
        <v>6.8047619047619051E-2</v>
      </c>
    </row>
    <row r="64" spans="1:7" x14ac:dyDescent="0.25">
      <c r="A64" s="206" t="s">
        <v>323</v>
      </c>
      <c r="B64" s="208"/>
      <c r="C64" s="206">
        <v>0</v>
      </c>
      <c r="D64" s="220" t="e">
        <v>#DIV/0!</v>
      </c>
    </row>
    <row r="65" spans="1:4" x14ac:dyDescent="0.25">
      <c r="A65" s="231" t="s">
        <v>235</v>
      </c>
      <c r="B65" s="208">
        <v>44935</v>
      </c>
      <c r="C65" s="206">
        <v>41455.35</v>
      </c>
      <c r="D65" s="212">
        <v>0.92256259040836763</v>
      </c>
    </row>
    <row r="66" spans="1:4" x14ac:dyDescent="0.25">
      <c r="A66" s="205" t="s">
        <v>384</v>
      </c>
      <c r="D66" s="220"/>
    </row>
    <row r="67" spans="1:4" x14ac:dyDescent="0.25">
      <c r="A67" s="208"/>
      <c r="B67" s="206" t="s">
        <v>356</v>
      </c>
      <c r="C67" s="208"/>
      <c r="D67" s="220">
        <v>17400</v>
      </c>
    </row>
    <row r="68" spans="1:4" x14ac:dyDescent="0.25">
      <c r="A68" s="205"/>
      <c r="B68" s="205" t="s">
        <v>325</v>
      </c>
      <c r="D68" s="207"/>
    </row>
    <row r="69" spans="1:4" x14ac:dyDescent="0.25">
      <c r="D69" s="206">
        <v>0</v>
      </c>
    </row>
    <row r="70" spans="1:4" x14ac:dyDescent="0.25">
      <c r="A70" s="205"/>
      <c r="B70" s="205" t="s">
        <v>379</v>
      </c>
      <c r="D70" s="206">
        <v>320</v>
      </c>
    </row>
    <row r="71" spans="1:4" x14ac:dyDescent="0.25">
      <c r="B71" s="206" t="s">
        <v>380</v>
      </c>
      <c r="D71" s="206">
        <v>500</v>
      </c>
    </row>
    <row r="72" spans="1:4" x14ac:dyDescent="0.25">
      <c r="B72" s="206" t="s">
        <v>382</v>
      </c>
      <c r="D72" s="207">
        <v>1200</v>
      </c>
    </row>
    <row r="73" spans="1:4" x14ac:dyDescent="0.25">
      <c r="B73" s="206" t="s">
        <v>333</v>
      </c>
      <c r="D73" s="207">
        <v>275</v>
      </c>
    </row>
    <row r="74" spans="1:4" x14ac:dyDescent="0.25">
      <c r="B74" s="206" t="s">
        <v>357</v>
      </c>
      <c r="D74" s="207">
        <v>2295</v>
      </c>
    </row>
    <row r="75" spans="1:4" x14ac:dyDescent="0.25">
      <c r="B75" s="206" t="s">
        <v>336</v>
      </c>
      <c r="D75" s="207">
        <v>15105</v>
      </c>
    </row>
    <row r="76" spans="1:4" x14ac:dyDescent="0.25">
      <c r="B76" s="206" t="s">
        <v>383</v>
      </c>
      <c r="D76" s="207">
        <v>4000</v>
      </c>
    </row>
    <row r="77" spans="1:4" x14ac:dyDescent="0.25">
      <c r="D77" s="207"/>
    </row>
    <row r="78" spans="1:4" x14ac:dyDescent="0.25">
      <c r="D78" s="207"/>
    </row>
    <row r="79" spans="1:4" x14ac:dyDescent="0.25">
      <c r="D79" s="207"/>
    </row>
    <row r="94" spans="1:1" x14ac:dyDescent="0.25">
      <c r="A94" s="208"/>
    </row>
  </sheetData>
  <pageMargins left="0.7" right="0.7" top="0.75" bottom="0.75" header="0.3" footer="0.3"/>
  <pageSetup paperSize="9" scale="4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1E19E-5043-4435-99AA-867F24986432}">
  <dimension ref="A1:D12"/>
  <sheetViews>
    <sheetView workbookViewId="0">
      <selection activeCell="D12" sqref="D12"/>
    </sheetView>
  </sheetViews>
  <sheetFormatPr defaultRowHeight="13.2" x14ac:dyDescent="0.25"/>
  <sheetData>
    <row r="1" spans="1:4" x14ac:dyDescent="0.25">
      <c r="A1" s="27" t="s">
        <v>561</v>
      </c>
    </row>
    <row r="3" spans="1:4" x14ac:dyDescent="0.25">
      <c r="A3" t="s">
        <v>562</v>
      </c>
    </row>
    <row r="4" spans="1:4" x14ac:dyDescent="0.25">
      <c r="A4" t="s">
        <v>563</v>
      </c>
    </row>
    <row r="5" spans="1:4" x14ac:dyDescent="0.25">
      <c r="A5" t="s">
        <v>564</v>
      </c>
    </row>
    <row r="6" spans="1:4" x14ac:dyDescent="0.25">
      <c r="A6" s="28" t="s">
        <v>566</v>
      </c>
    </row>
    <row r="7" spans="1:4" x14ac:dyDescent="0.25">
      <c r="A7" s="28" t="s">
        <v>567</v>
      </c>
    </row>
    <row r="8" spans="1:4" x14ac:dyDescent="0.25">
      <c r="A8" s="28" t="s">
        <v>568</v>
      </c>
    </row>
    <row r="9" spans="1:4" x14ac:dyDescent="0.25">
      <c r="A9" s="28" t="s">
        <v>569</v>
      </c>
    </row>
    <row r="12" spans="1:4" x14ac:dyDescent="0.25">
      <c r="A12" s="28" t="s">
        <v>570</v>
      </c>
      <c r="C12" s="28" t="s">
        <v>571</v>
      </c>
      <c r="D12" s="28" t="s">
        <v>572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F70F6-1B46-4776-9641-583E2DFB2381}">
  <dimension ref="A1:G83"/>
  <sheetViews>
    <sheetView workbookViewId="0">
      <selection activeCell="A78" sqref="A78"/>
    </sheetView>
  </sheetViews>
  <sheetFormatPr defaultRowHeight="13.2" x14ac:dyDescent="0.25"/>
  <cols>
    <col min="1" max="1" width="19.6640625" bestFit="1" customWidth="1"/>
  </cols>
  <sheetData>
    <row r="1" spans="1:4" x14ac:dyDescent="0.25">
      <c r="A1" t="s">
        <v>56</v>
      </c>
      <c r="B1" t="s">
        <v>213</v>
      </c>
      <c r="C1" t="s">
        <v>62</v>
      </c>
      <c r="D1" t="s">
        <v>63</v>
      </c>
    </row>
    <row r="3" spans="1:4" x14ac:dyDescent="0.25">
      <c r="A3" t="s">
        <v>57</v>
      </c>
      <c r="B3">
        <v>17439.419999999998</v>
      </c>
      <c r="C3">
        <v>17439.419999999998</v>
      </c>
      <c r="D3">
        <v>17439.419999999998</v>
      </c>
    </row>
    <row r="5" spans="1:4" x14ac:dyDescent="0.25">
      <c r="A5" t="s">
        <v>274</v>
      </c>
      <c r="B5">
        <v>41466.85</v>
      </c>
      <c r="C5">
        <v>42590.01</v>
      </c>
      <c r="D5">
        <v>43063.85</v>
      </c>
    </row>
    <row r="6" spans="1:4" x14ac:dyDescent="0.25">
      <c r="A6" t="s">
        <v>275</v>
      </c>
      <c r="B6">
        <v>41466.85</v>
      </c>
      <c r="C6">
        <v>1123.1600000000001</v>
      </c>
      <c r="D6">
        <v>473.84000000000003</v>
      </c>
    </row>
    <row r="7" spans="1:4" x14ac:dyDescent="0.25">
      <c r="A7" t="s">
        <v>276</v>
      </c>
      <c r="B7">
        <v>3386.2000000000003</v>
      </c>
      <c r="C7">
        <v>9782.6299999999992</v>
      </c>
      <c r="D7">
        <v>14855.59</v>
      </c>
    </row>
    <row r="8" spans="1:4" x14ac:dyDescent="0.25">
      <c r="A8" t="s">
        <v>277</v>
      </c>
      <c r="B8">
        <v>3386.2000000000003</v>
      </c>
      <c r="C8">
        <v>6396.4299999999994</v>
      </c>
      <c r="D8">
        <v>5072.96</v>
      </c>
    </row>
    <row r="10" spans="1:4" x14ac:dyDescent="0.25">
      <c r="A10" t="s">
        <v>60</v>
      </c>
      <c r="B10">
        <v>55520.07</v>
      </c>
      <c r="C10">
        <v>50246.8</v>
      </c>
      <c r="D10" s="29">
        <v>45647.68</v>
      </c>
    </row>
    <row r="11" spans="1:4" x14ac:dyDescent="0.25">
      <c r="D11" s="29"/>
    </row>
    <row r="12" spans="1:4" x14ac:dyDescent="0.25">
      <c r="A12" t="s">
        <v>291</v>
      </c>
      <c r="B12">
        <v>49469.17</v>
      </c>
      <c r="C12">
        <v>16427.060000000001</v>
      </c>
      <c r="D12" s="29">
        <v>9496.66</v>
      </c>
    </row>
    <row r="13" spans="1:4" x14ac:dyDescent="0.25">
      <c r="A13" t="s">
        <v>292</v>
      </c>
      <c r="B13">
        <v>6050.9</v>
      </c>
      <c r="C13">
        <v>36050.9</v>
      </c>
      <c r="D13" s="29">
        <v>36151.019999999997</v>
      </c>
    </row>
    <row r="14" spans="1:4" x14ac:dyDescent="0.25">
      <c r="A14" t="s">
        <v>278</v>
      </c>
      <c r="B14" t="s">
        <v>423</v>
      </c>
      <c r="C14">
        <v>2231.16</v>
      </c>
      <c r="D14" s="29"/>
    </row>
    <row r="15" spans="1:4" x14ac:dyDescent="0.25">
      <c r="A15" t="s">
        <v>295</v>
      </c>
      <c r="B15">
        <v>55520.07</v>
      </c>
      <c r="C15">
        <v>50246.8</v>
      </c>
      <c r="D15" s="29">
        <v>45647.679999999993</v>
      </c>
    </row>
    <row r="16" spans="1:4" x14ac:dyDescent="0.25">
      <c r="A16" t="s">
        <v>279</v>
      </c>
    </row>
    <row r="21" spans="1:7" x14ac:dyDescent="0.25">
      <c r="A21" s="29" t="s">
        <v>225</v>
      </c>
      <c r="B21" t="s">
        <v>12</v>
      </c>
      <c r="C21" t="s">
        <v>227</v>
      </c>
      <c r="D21" t="s">
        <v>226</v>
      </c>
      <c r="E21" t="s">
        <v>234</v>
      </c>
      <c r="F21" t="s">
        <v>90</v>
      </c>
      <c r="G21" t="s">
        <v>91</v>
      </c>
    </row>
    <row r="22" spans="1:7" x14ac:dyDescent="0.25">
      <c r="A22" t="s">
        <v>339</v>
      </c>
      <c r="B22">
        <v>360.88</v>
      </c>
    </row>
    <row r="23" spans="1:7" x14ac:dyDescent="0.25">
      <c r="A23" t="s">
        <v>51</v>
      </c>
      <c r="B23">
        <v>13534</v>
      </c>
      <c r="C23">
        <v>3365.91</v>
      </c>
      <c r="D23" s="211">
        <v>0.2487003103295404</v>
      </c>
      <c r="E23">
        <v>1121.97</v>
      </c>
      <c r="F23">
        <v>1121.97</v>
      </c>
      <c r="G23">
        <v>1121.97</v>
      </c>
    </row>
    <row r="24" spans="1:7" x14ac:dyDescent="0.25">
      <c r="A24" t="s">
        <v>290</v>
      </c>
      <c r="B24">
        <v>828.12</v>
      </c>
      <c r="C24">
        <v>263.23</v>
      </c>
      <c r="D24" s="211">
        <v>0.31786456069168723</v>
      </c>
      <c r="E24">
        <v>81.39</v>
      </c>
      <c r="F24">
        <v>64.31</v>
      </c>
      <c r="G24">
        <v>117.53</v>
      </c>
    </row>
    <row r="25" spans="1:7" x14ac:dyDescent="0.25">
      <c r="A25" t="s">
        <v>191</v>
      </c>
      <c r="B25">
        <v>664.35</v>
      </c>
      <c r="C25">
        <v>346.5</v>
      </c>
      <c r="D25" s="243">
        <v>0.52156242944231201</v>
      </c>
      <c r="E25">
        <v>346.5</v>
      </c>
      <c r="F25">
        <v>0</v>
      </c>
      <c r="G25">
        <v>0</v>
      </c>
    </row>
    <row r="26" spans="1:7" x14ac:dyDescent="0.25">
      <c r="A26" t="s">
        <v>230</v>
      </c>
      <c r="B26">
        <v>760.14</v>
      </c>
      <c r="C26">
        <v>658.89</v>
      </c>
      <c r="D26" s="243">
        <v>0.86680085247454419</v>
      </c>
      <c r="E26">
        <v>527.79</v>
      </c>
      <c r="F26">
        <v>131.1</v>
      </c>
      <c r="G26">
        <v>0</v>
      </c>
    </row>
    <row r="27" spans="1:7" x14ac:dyDescent="0.25">
      <c r="A27" t="s">
        <v>11</v>
      </c>
      <c r="B27">
        <v>894.04</v>
      </c>
      <c r="C27">
        <v>999.72</v>
      </c>
      <c r="D27" s="243">
        <v>1.1182050020133327</v>
      </c>
      <c r="E27">
        <v>0</v>
      </c>
      <c r="F27">
        <v>999.72</v>
      </c>
      <c r="G27">
        <v>0</v>
      </c>
    </row>
    <row r="28" spans="1:7" x14ac:dyDescent="0.25">
      <c r="A28" t="s">
        <v>194</v>
      </c>
      <c r="B28">
        <v>493.55</v>
      </c>
      <c r="C28">
        <v>0</v>
      </c>
      <c r="D28" s="211">
        <v>0</v>
      </c>
      <c r="E28">
        <v>0</v>
      </c>
      <c r="F28">
        <v>0</v>
      </c>
      <c r="G28">
        <v>0</v>
      </c>
    </row>
    <row r="29" spans="1:7" x14ac:dyDescent="0.25">
      <c r="A29" t="s">
        <v>192</v>
      </c>
      <c r="B29">
        <v>0</v>
      </c>
      <c r="C29">
        <v>0</v>
      </c>
      <c r="D29" s="211" t="e">
        <v>#DIV/0!</v>
      </c>
    </row>
    <row r="30" spans="1:7" x14ac:dyDescent="0.25">
      <c r="A30" t="s">
        <v>322</v>
      </c>
      <c r="B30">
        <v>0</v>
      </c>
      <c r="C30">
        <v>0</v>
      </c>
      <c r="D30" s="211" t="e">
        <v>#DIV/0!</v>
      </c>
    </row>
    <row r="31" spans="1:7" x14ac:dyDescent="0.25">
      <c r="A31" t="s">
        <v>78</v>
      </c>
      <c r="B31">
        <v>373.89</v>
      </c>
      <c r="C31">
        <v>99</v>
      </c>
      <c r="D31" s="211">
        <v>0.26478375992939102</v>
      </c>
      <c r="E31">
        <v>43</v>
      </c>
      <c r="F31">
        <v>28</v>
      </c>
      <c r="G31">
        <v>28</v>
      </c>
    </row>
    <row r="32" spans="1:7" x14ac:dyDescent="0.25">
      <c r="A32" t="s">
        <v>31</v>
      </c>
      <c r="B32">
        <v>512.94000000000005</v>
      </c>
      <c r="C32">
        <v>0</v>
      </c>
      <c r="D32" s="211">
        <v>0</v>
      </c>
      <c r="E32">
        <v>0</v>
      </c>
      <c r="F32">
        <v>0</v>
      </c>
      <c r="G32">
        <v>0</v>
      </c>
    </row>
    <row r="33" spans="1:7" x14ac:dyDescent="0.25">
      <c r="A33" t="s">
        <v>195</v>
      </c>
      <c r="B33">
        <v>2541</v>
      </c>
      <c r="C33">
        <v>430</v>
      </c>
      <c r="D33" s="211">
        <v>0.16922471467926015</v>
      </c>
      <c r="E33">
        <v>0</v>
      </c>
      <c r="F33">
        <v>100</v>
      </c>
      <c r="G33">
        <v>330</v>
      </c>
    </row>
    <row r="34" spans="1:7" x14ac:dyDescent="0.25">
      <c r="A34" t="s">
        <v>196</v>
      </c>
      <c r="B34">
        <v>1617</v>
      </c>
      <c r="C34">
        <v>600.94000000000005</v>
      </c>
      <c r="D34" s="211">
        <v>0.37163883735312309</v>
      </c>
      <c r="E34">
        <v>77.239999999999995</v>
      </c>
      <c r="F34">
        <v>378.7</v>
      </c>
      <c r="G34">
        <v>145</v>
      </c>
    </row>
    <row r="35" spans="1:7" x14ac:dyDescent="0.25">
      <c r="A35" t="s">
        <v>197</v>
      </c>
      <c r="B35">
        <v>5430</v>
      </c>
      <c r="C35">
        <v>1443.12</v>
      </c>
      <c r="D35" s="211">
        <v>0.26576795580110496</v>
      </c>
      <c r="E35">
        <v>588.76</v>
      </c>
      <c r="F35">
        <v>470.59000000000003</v>
      </c>
      <c r="G35">
        <v>383.77000000000004</v>
      </c>
    </row>
    <row r="36" spans="1:7" x14ac:dyDescent="0.25">
      <c r="A36" t="s">
        <v>198</v>
      </c>
      <c r="B36">
        <v>214.24</v>
      </c>
      <c r="C36">
        <v>0</v>
      </c>
      <c r="D36" s="211">
        <v>0</v>
      </c>
    </row>
    <row r="37" spans="1:7" x14ac:dyDescent="0.25">
      <c r="A37" t="s">
        <v>331</v>
      </c>
      <c r="B37">
        <v>730.27</v>
      </c>
      <c r="C37">
        <v>60.93</v>
      </c>
      <c r="D37" s="211">
        <v>8.343489394333603E-2</v>
      </c>
      <c r="E37">
        <v>38</v>
      </c>
      <c r="F37">
        <v>0</v>
      </c>
      <c r="G37">
        <v>22.93</v>
      </c>
    </row>
    <row r="38" spans="1:7" x14ac:dyDescent="0.25">
      <c r="A38" t="s">
        <v>193</v>
      </c>
      <c r="B38">
        <v>500</v>
      </c>
      <c r="C38">
        <v>0</v>
      </c>
      <c r="D38" s="211">
        <v>0</v>
      </c>
    </row>
    <row r="39" spans="1:7" x14ac:dyDescent="0.25">
      <c r="A39" t="s">
        <v>199</v>
      </c>
      <c r="B39">
        <v>5203.5</v>
      </c>
      <c r="C39">
        <v>1387</v>
      </c>
      <c r="D39" s="211">
        <v>0.26655135966176613</v>
      </c>
      <c r="E39">
        <v>436.93</v>
      </c>
      <c r="F39">
        <v>360.87</v>
      </c>
      <c r="G39">
        <v>589.20000000000005</v>
      </c>
    </row>
    <row r="40" spans="1:7" x14ac:dyDescent="0.25">
      <c r="A40" t="s">
        <v>337</v>
      </c>
      <c r="B40">
        <v>550</v>
      </c>
      <c r="C40">
        <v>0</v>
      </c>
      <c r="D40" s="211">
        <v>0</v>
      </c>
      <c r="E40">
        <v>0</v>
      </c>
      <c r="F40">
        <v>0</v>
      </c>
      <c r="G40">
        <v>0</v>
      </c>
    </row>
    <row r="41" spans="1:7" x14ac:dyDescent="0.25">
      <c r="A41" t="s">
        <v>26</v>
      </c>
      <c r="C41">
        <v>0</v>
      </c>
      <c r="D41" s="211" t="e">
        <v>#DIV/0!</v>
      </c>
      <c r="G41">
        <v>0</v>
      </c>
    </row>
    <row r="42" spans="1:7" x14ac:dyDescent="0.25">
      <c r="A42" t="s">
        <v>99</v>
      </c>
      <c r="B42">
        <v>35207.919999999998</v>
      </c>
      <c r="C42">
        <v>9655.239999999998</v>
      </c>
      <c r="D42" s="243">
        <v>0.27423488805927754</v>
      </c>
      <c r="E42">
        <v>3261.5799999999995</v>
      </c>
      <c r="F42">
        <v>3655.2599999999998</v>
      </c>
      <c r="G42">
        <v>2738.3999999999996</v>
      </c>
    </row>
    <row r="43" spans="1:7" x14ac:dyDescent="0.25">
      <c r="B43" t="s">
        <v>46</v>
      </c>
      <c r="D43" s="211"/>
      <c r="E43">
        <v>3261.5799999999995</v>
      </c>
      <c r="F43">
        <v>6916.8399999999992</v>
      </c>
      <c r="G43">
        <v>9655.239999999998</v>
      </c>
    </row>
    <row r="44" spans="1:7" x14ac:dyDescent="0.25">
      <c r="A44" s="29" t="s">
        <v>229</v>
      </c>
      <c r="B44" t="s">
        <v>201</v>
      </c>
      <c r="C44" t="s">
        <v>87</v>
      </c>
      <c r="D44" s="211"/>
      <c r="E44" t="s">
        <v>22</v>
      </c>
      <c r="F44" t="s">
        <v>13</v>
      </c>
      <c r="G44" t="s">
        <v>23</v>
      </c>
    </row>
    <row r="45" spans="1:7" x14ac:dyDescent="0.25">
      <c r="D45" s="211"/>
    </row>
    <row r="46" spans="1:7" x14ac:dyDescent="0.25">
      <c r="A46" t="s">
        <v>287</v>
      </c>
      <c r="B46">
        <v>4000</v>
      </c>
      <c r="C46">
        <v>0</v>
      </c>
      <c r="D46" s="211"/>
    </row>
    <row r="47" spans="1:7" x14ac:dyDescent="0.25">
      <c r="A47" t="s">
        <v>381</v>
      </c>
      <c r="B47">
        <v>1000</v>
      </c>
      <c r="C47">
        <v>0</v>
      </c>
      <c r="D47" s="211"/>
    </row>
    <row r="48" spans="1:7" x14ac:dyDescent="0.25">
      <c r="A48" t="s">
        <v>288</v>
      </c>
      <c r="B48">
        <v>300</v>
      </c>
      <c r="C48">
        <v>0</v>
      </c>
      <c r="D48" s="211"/>
    </row>
    <row r="49" spans="1:7" x14ac:dyDescent="0.25">
      <c r="A49" t="s">
        <v>338</v>
      </c>
      <c r="C49">
        <v>0</v>
      </c>
      <c r="D49" s="211"/>
    </row>
    <row r="50" spans="1:7" x14ac:dyDescent="0.25">
      <c r="A50" t="s">
        <v>378</v>
      </c>
      <c r="B50">
        <v>1000</v>
      </c>
      <c r="C50">
        <v>0</v>
      </c>
      <c r="D50" s="211"/>
    </row>
    <row r="51" spans="1:7" x14ac:dyDescent="0.25">
      <c r="A51" t="s">
        <v>377</v>
      </c>
      <c r="B51">
        <v>3500</v>
      </c>
      <c r="C51">
        <v>25</v>
      </c>
      <c r="D51" s="211"/>
      <c r="G51">
        <v>25</v>
      </c>
    </row>
    <row r="52" spans="1:7" x14ac:dyDescent="0.25">
      <c r="A52" t="s">
        <v>4</v>
      </c>
      <c r="B52">
        <v>9800</v>
      </c>
      <c r="C52">
        <v>25</v>
      </c>
      <c r="D52" s="211">
        <v>2.5510204081632651E-3</v>
      </c>
      <c r="E52">
        <v>0</v>
      </c>
      <c r="F52">
        <v>0</v>
      </c>
      <c r="G52">
        <v>25</v>
      </c>
    </row>
    <row r="53" spans="1:7" x14ac:dyDescent="0.25">
      <c r="A53" t="s">
        <v>237</v>
      </c>
      <c r="B53">
        <v>0</v>
      </c>
      <c r="C53">
        <v>4127.76</v>
      </c>
      <c r="D53" s="211"/>
      <c r="E53">
        <v>0</v>
      </c>
      <c r="F53">
        <v>2268.46</v>
      </c>
      <c r="G53">
        <v>1859.3</v>
      </c>
    </row>
    <row r="54" spans="1:7" x14ac:dyDescent="0.25">
      <c r="A54" t="s">
        <v>202</v>
      </c>
      <c r="B54">
        <v>45007.92</v>
      </c>
      <c r="C54">
        <v>13807.999999999998</v>
      </c>
      <c r="D54" s="243">
        <v>0.30679044932536315</v>
      </c>
      <c r="E54">
        <v>3261.5799999999995</v>
      </c>
      <c r="F54">
        <v>5923.7199999999993</v>
      </c>
      <c r="G54">
        <v>4622.7</v>
      </c>
    </row>
    <row r="55" spans="1:7" x14ac:dyDescent="0.25">
      <c r="D55" s="211"/>
    </row>
    <row r="56" spans="1:7" x14ac:dyDescent="0.25">
      <c r="D56" s="211"/>
    </row>
    <row r="57" spans="1:7" x14ac:dyDescent="0.25">
      <c r="A57" s="29" t="s">
        <v>280</v>
      </c>
      <c r="D57" s="211"/>
      <c r="E57" t="s">
        <v>22</v>
      </c>
      <c r="F57" t="s">
        <v>13</v>
      </c>
      <c r="G57" t="s">
        <v>231</v>
      </c>
    </row>
    <row r="58" spans="1:7" x14ac:dyDescent="0.25">
      <c r="A58" t="s">
        <v>39</v>
      </c>
      <c r="B58">
        <v>41212</v>
      </c>
      <c r="C58">
        <v>41212</v>
      </c>
      <c r="D58" s="211">
        <v>1</v>
      </c>
      <c r="E58">
        <v>41212</v>
      </c>
    </row>
    <row r="59" spans="1:7" x14ac:dyDescent="0.25">
      <c r="A59" t="s">
        <v>148</v>
      </c>
      <c r="B59">
        <v>173</v>
      </c>
      <c r="C59">
        <v>40.5</v>
      </c>
      <c r="D59" s="211">
        <v>0.23410404624277456</v>
      </c>
      <c r="E59">
        <v>40.5</v>
      </c>
    </row>
    <row r="60" spans="1:7" x14ac:dyDescent="0.25">
      <c r="A60" t="s">
        <v>206</v>
      </c>
      <c r="B60">
        <v>400</v>
      </c>
      <c r="C60">
        <v>100.12</v>
      </c>
      <c r="D60" s="211">
        <v>0.25030000000000002</v>
      </c>
      <c r="G60" s="29">
        <v>100.12</v>
      </c>
    </row>
    <row r="61" spans="1:7" x14ac:dyDescent="0.25">
      <c r="A61" t="s">
        <v>424</v>
      </c>
      <c r="C61">
        <v>17.22</v>
      </c>
      <c r="D61" s="211" t="e">
        <v>#DIV/0!</v>
      </c>
      <c r="G61">
        <v>17.22</v>
      </c>
    </row>
    <row r="62" spans="1:7" x14ac:dyDescent="0.25">
      <c r="C62">
        <v>0</v>
      </c>
      <c r="D62" s="211" t="e">
        <v>#DIV/0!</v>
      </c>
    </row>
    <row r="63" spans="1:7" x14ac:dyDescent="0.25">
      <c r="A63" t="s">
        <v>409</v>
      </c>
      <c r="B63">
        <v>3150</v>
      </c>
      <c r="C63">
        <v>1270.8499999999999</v>
      </c>
      <c r="D63" s="243">
        <v>0.40344444444444444</v>
      </c>
      <c r="E63">
        <v>214.35</v>
      </c>
      <c r="F63">
        <v>700</v>
      </c>
      <c r="G63">
        <v>356.5</v>
      </c>
    </row>
    <row r="64" spans="1:7" x14ac:dyDescent="0.25">
      <c r="A64" t="s">
        <v>425</v>
      </c>
      <c r="C64">
        <v>423.16</v>
      </c>
      <c r="D64" s="211" t="e">
        <v>#DIV/0!</v>
      </c>
      <c r="F64">
        <v>423.16</v>
      </c>
    </row>
    <row r="65" spans="1:7" x14ac:dyDescent="0.25">
      <c r="A65" t="s">
        <v>235</v>
      </c>
      <c r="B65">
        <v>44935</v>
      </c>
      <c r="C65">
        <v>43063.850000000006</v>
      </c>
      <c r="D65" s="243">
        <v>0.95835874040280422</v>
      </c>
      <c r="E65">
        <v>41466.85</v>
      </c>
      <c r="F65">
        <v>1123.1600000000001</v>
      </c>
      <c r="G65">
        <v>473.84000000000003</v>
      </c>
    </row>
    <row r="66" spans="1:7" x14ac:dyDescent="0.25">
      <c r="D66" s="211"/>
    </row>
    <row r="67" spans="1:7" x14ac:dyDescent="0.25">
      <c r="A67" s="29" t="s">
        <v>384</v>
      </c>
    </row>
    <row r="68" spans="1:7" x14ac:dyDescent="0.25">
      <c r="B68" s="28" t="s">
        <v>426</v>
      </c>
      <c r="D68">
        <v>17400</v>
      </c>
    </row>
    <row r="69" spans="1:7" x14ac:dyDescent="0.25">
      <c r="B69" t="s">
        <v>325</v>
      </c>
    </row>
    <row r="71" spans="1:7" x14ac:dyDescent="0.25">
      <c r="B71" s="28" t="s">
        <v>427</v>
      </c>
      <c r="D71">
        <v>320</v>
      </c>
    </row>
    <row r="72" spans="1:7" x14ac:dyDescent="0.25">
      <c r="B72" t="s">
        <v>380</v>
      </c>
      <c r="D72">
        <v>500</v>
      </c>
    </row>
    <row r="73" spans="1:7" x14ac:dyDescent="0.25">
      <c r="B73" t="s">
        <v>382</v>
      </c>
      <c r="D73">
        <v>1200</v>
      </c>
    </row>
    <row r="74" spans="1:7" x14ac:dyDescent="0.25">
      <c r="B74" t="s">
        <v>333</v>
      </c>
      <c r="D74">
        <v>275</v>
      </c>
    </row>
    <row r="75" spans="1:7" x14ac:dyDescent="0.25">
      <c r="B75" t="s">
        <v>357</v>
      </c>
      <c r="D75">
        <f>SUM(D70:D74)</f>
        <v>2295</v>
      </c>
      <c r="E75" s="28" t="s">
        <v>428</v>
      </c>
    </row>
    <row r="76" spans="1:7" x14ac:dyDescent="0.25">
      <c r="B76" t="s">
        <v>336</v>
      </c>
      <c r="D76">
        <f>SUM(D68-D75)</f>
        <v>15105</v>
      </c>
    </row>
    <row r="77" spans="1:7" x14ac:dyDescent="0.25">
      <c r="B77" t="s">
        <v>383</v>
      </c>
      <c r="D77">
        <v>4000</v>
      </c>
    </row>
    <row r="78" spans="1:7" x14ac:dyDescent="0.25">
      <c r="A78" s="181" t="s">
        <v>429</v>
      </c>
    </row>
    <row r="80" spans="1:7" x14ac:dyDescent="0.25">
      <c r="A80" s="28" t="s">
        <v>431</v>
      </c>
    </row>
    <row r="81" spans="1:1" x14ac:dyDescent="0.25">
      <c r="A81" s="28" t="s">
        <v>430</v>
      </c>
    </row>
    <row r="82" spans="1:1" x14ac:dyDescent="0.25">
      <c r="A82" s="28" t="s">
        <v>432</v>
      </c>
    </row>
    <row r="83" spans="1:1" x14ac:dyDescent="0.25">
      <c r="A83" s="28" t="s">
        <v>433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E63A7-2A13-44A8-81C8-443BC4450E60}">
  <dimension ref="A1:R20"/>
  <sheetViews>
    <sheetView workbookViewId="0">
      <selection activeCell="I19" sqref="I19"/>
    </sheetView>
  </sheetViews>
  <sheetFormatPr defaultRowHeight="13.2" x14ac:dyDescent="0.25"/>
  <cols>
    <col min="1" max="1" width="10.109375" bestFit="1" customWidth="1"/>
  </cols>
  <sheetData>
    <row r="1" spans="1:18" x14ac:dyDescent="0.25">
      <c r="B1" s="29" t="s">
        <v>56</v>
      </c>
      <c r="C1" s="29"/>
      <c r="F1" s="41">
        <v>44652</v>
      </c>
      <c r="G1" s="29" t="s">
        <v>62</v>
      </c>
      <c r="H1" s="29" t="s">
        <v>63</v>
      </c>
      <c r="I1" s="29" t="s">
        <v>64</v>
      </c>
      <c r="J1" s="29" t="s">
        <v>69</v>
      </c>
      <c r="K1" s="29" t="s">
        <v>71</v>
      </c>
      <c r="L1" s="29" t="s">
        <v>73</v>
      </c>
      <c r="M1" s="29" t="s">
        <v>74</v>
      </c>
      <c r="N1" s="29" t="s">
        <v>85</v>
      </c>
      <c r="O1" s="41">
        <v>44927</v>
      </c>
      <c r="P1" s="41">
        <v>44958</v>
      </c>
      <c r="Q1" s="41">
        <v>44986</v>
      </c>
    </row>
    <row r="2" spans="1:18" x14ac:dyDescent="0.25">
      <c r="D2" t="s">
        <v>58</v>
      </c>
    </row>
    <row r="3" spans="1:18" x14ac:dyDescent="0.25">
      <c r="A3" s="30">
        <v>44651</v>
      </c>
      <c r="B3" s="27" t="s">
        <v>57</v>
      </c>
    </row>
    <row r="5" spans="1:18" x14ac:dyDescent="0.25">
      <c r="B5" t="s">
        <v>59</v>
      </c>
      <c r="D5" s="28" t="s">
        <v>65</v>
      </c>
      <c r="G5">
        <f t="shared" ref="G5:Q5" si="0">SUM(F5+G6)</f>
        <v>0</v>
      </c>
      <c r="H5">
        <f t="shared" si="0"/>
        <v>0</v>
      </c>
      <c r="I5">
        <f t="shared" si="0"/>
        <v>0</v>
      </c>
      <c r="J5">
        <f t="shared" si="0"/>
        <v>0</v>
      </c>
      <c r="K5">
        <f t="shared" si="0"/>
        <v>0</v>
      </c>
      <c r="L5">
        <f t="shared" si="0"/>
        <v>0</v>
      </c>
      <c r="M5">
        <f t="shared" si="0"/>
        <v>0</v>
      </c>
      <c r="N5">
        <f t="shared" si="0"/>
        <v>0</v>
      </c>
      <c r="O5">
        <f t="shared" si="0"/>
        <v>0</v>
      </c>
      <c r="P5">
        <f t="shared" si="0"/>
        <v>0</v>
      </c>
      <c r="Q5" s="33">
        <f t="shared" si="0"/>
        <v>0</v>
      </c>
    </row>
    <row r="6" spans="1:18" x14ac:dyDescent="0.25">
      <c r="D6" s="28" t="s">
        <v>72</v>
      </c>
      <c r="M6">
        <v>0</v>
      </c>
      <c r="N6">
        <v>0</v>
      </c>
      <c r="O6">
        <v>0</v>
      </c>
      <c r="P6">
        <v>0</v>
      </c>
      <c r="Q6">
        <v>0</v>
      </c>
      <c r="R6" s="48">
        <f>SUM(F6:Q6)</f>
        <v>0</v>
      </c>
    </row>
    <row r="7" spans="1:18" x14ac:dyDescent="0.25">
      <c r="B7" t="s">
        <v>55</v>
      </c>
      <c r="D7" s="28" t="s">
        <v>65</v>
      </c>
      <c r="F7">
        <f>SUM(E7+F8)</f>
        <v>0</v>
      </c>
      <c r="G7">
        <f>SUM(F7+G8)</f>
        <v>0</v>
      </c>
      <c r="H7">
        <f t="shared" ref="H7:Q7" si="1">SUM(G7+H8)</f>
        <v>0</v>
      </c>
      <c r="I7">
        <f t="shared" si="1"/>
        <v>0</v>
      </c>
      <c r="J7">
        <f t="shared" si="1"/>
        <v>0</v>
      </c>
      <c r="K7">
        <f t="shared" si="1"/>
        <v>0</v>
      </c>
      <c r="L7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0</v>
      </c>
      <c r="P7" s="28">
        <f t="shared" si="1"/>
        <v>0</v>
      </c>
      <c r="Q7" s="33">
        <f t="shared" si="1"/>
        <v>0</v>
      </c>
    </row>
    <row r="8" spans="1:18" x14ac:dyDescent="0.25">
      <c r="D8" s="28" t="s">
        <v>72</v>
      </c>
      <c r="M8">
        <v>0</v>
      </c>
      <c r="N8" s="28">
        <v>0</v>
      </c>
      <c r="O8" s="28">
        <v>0</v>
      </c>
      <c r="P8" s="28">
        <v>0</v>
      </c>
      <c r="Q8" s="28">
        <v>0</v>
      </c>
      <c r="R8" s="48">
        <f>SUM(F8:Q8)</f>
        <v>0</v>
      </c>
    </row>
    <row r="10" spans="1:18" x14ac:dyDescent="0.25">
      <c r="B10" s="27" t="s">
        <v>60</v>
      </c>
      <c r="C10" s="27"/>
      <c r="D10" s="27"/>
      <c r="E10" s="27"/>
      <c r="F10" s="27">
        <f>SUM((F3+F5)-F7)</f>
        <v>0</v>
      </c>
      <c r="G10" s="27">
        <f t="shared" ref="G10:Q10" si="2">SUM((G3+G5)-G7)</f>
        <v>0</v>
      </c>
      <c r="H10" s="27">
        <f t="shared" si="2"/>
        <v>0</v>
      </c>
      <c r="I10" s="27">
        <f t="shared" si="2"/>
        <v>0</v>
      </c>
      <c r="J10" s="27">
        <f t="shared" si="2"/>
        <v>0</v>
      </c>
      <c r="K10" s="27">
        <f t="shared" si="2"/>
        <v>0</v>
      </c>
      <c r="L10" s="27">
        <f t="shared" si="2"/>
        <v>0</v>
      </c>
      <c r="M10" s="27">
        <f t="shared" si="2"/>
        <v>0</v>
      </c>
      <c r="N10" s="27">
        <f t="shared" si="2"/>
        <v>0</v>
      </c>
      <c r="O10" s="27">
        <f t="shared" si="2"/>
        <v>0</v>
      </c>
      <c r="P10" s="27">
        <f t="shared" si="2"/>
        <v>0</v>
      </c>
      <c r="Q10" s="27">
        <f t="shared" si="2"/>
        <v>0</v>
      </c>
    </row>
    <row r="12" spans="1:18" x14ac:dyDescent="0.25">
      <c r="B12" s="27" t="s">
        <v>53</v>
      </c>
      <c r="C12" s="27"/>
      <c r="D12" s="27" t="s">
        <v>66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8" x14ac:dyDescent="0.25">
      <c r="L13" s="34"/>
    </row>
    <row r="14" spans="1:18" x14ac:dyDescent="0.25">
      <c r="B14" t="s">
        <v>61</v>
      </c>
      <c r="D14" s="28" t="s">
        <v>67</v>
      </c>
      <c r="K14" s="33"/>
      <c r="L14" s="34"/>
    </row>
    <row r="15" spans="1:18" x14ac:dyDescent="0.25">
      <c r="F15" s="28"/>
      <c r="I15" s="28"/>
      <c r="L15" s="34"/>
      <c r="Q15" s="28"/>
    </row>
    <row r="16" spans="1:18" x14ac:dyDescent="0.25">
      <c r="B16" s="27" t="s">
        <v>68</v>
      </c>
      <c r="C16" s="27"/>
      <c r="D16" s="27"/>
      <c r="E16" s="27"/>
      <c r="F16" s="27"/>
      <c r="G16" s="50"/>
      <c r="H16" s="50"/>
      <c r="I16" s="27"/>
      <c r="J16" s="27"/>
      <c r="K16" s="27"/>
      <c r="L16" s="27"/>
      <c r="M16" s="27"/>
      <c r="N16" s="27"/>
      <c r="O16" s="27"/>
      <c r="P16" s="27"/>
      <c r="Q16" s="27"/>
    </row>
    <row r="18" spans="2:17" x14ac:dyDescent="0.25">
      <c r="B18" s="33"/>
      <c r="Q18" s="27"/>
    </row>
    <row r="20" spans="2:17" x14ac:dyDescent="0.25">
      <c r="Q20" s="45"/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A0AB6-02CE-4766-9040-345BECC28B40}">
  <sheetPr>
    <pageSetUpPr fitToPage="1"/>
  </sheetPr>
  <dimension ref="A1:O82"/>
  <sheetViews>
    <sheetView topLeftCell="F1" workbookViewId="0">
      <selection activeCell="A2" sqref="A1:D2"/>
    </sheetView>
  </sheetViews>
  <sheetFormatPr defaultRowHeight="13.2" x14ac:dyDescent="0.25"/>
  <cols>
    <col min="1" max="1" width="17.88671875" bestFit="1" customWidth="1"/>
    <col min="2" max="2" width="13.88671875" bestFit="1" customWidth="1"/>
    <col min="5" max="5" width="10.109375" bestFit="1" customWidth="1"/>
    <col min="6" max="6" width="23.33203125" bestFit="1" customWidth="1"/>
  </cols>
  <sheetData>
    <row r="1" spans="1:15" x14ac:dyDescent="0.25">
      <c r="A1" s="27"/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x14ac:dyDescent="0.25">
      <c r="A3" s="28"/>
      <c r="B3" s="28"/>
      <c r="C3" s="186"/>
      <c r="D3" s="235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x14ac:dyDescent="0.25">
      <c r="A4" s="28"/>
      <c r="B4" s="28"/>
      <c r="C4" s="28"/>
      <c r="D4" s="28"/>
      <c r="E4" s="28"/>
      <c r="F4" s="28"/>
      <c r="G4" s="28"/>
      <c r="H4" s="28"/>
      <c r="I4" s="27"/>
      <c r="J4" s="27"/>
      <c r="K4" s="27"/>
      <c r="L4" s="27"/>
      <c r="M4" s="27"/>
      <c r="N4" s="28"/>
      <c r="O4" s="28"/>
    </row>
    <row r="5" spans="1:15" x14ac:dyDescent="0.25">
      <c r="A5" s="27"/>
      <c r="B5" s="28"/>
      <c r="C5" s="28"/>
      <c r="D5" s="28"/>
      <c r="E5" s="27"/>
      <c r="F5" s="28"/>
      <c r="G5" s="28"/>
      <c r="H5" s="28"/>
      <c r="I5" s="27"/>
      <c r="J5" s="28"/>
      <c r="K5" s="28"/>
      <c r="L5" s="27"/>
      <c r="M5" s="28"/>
      <c r="N5" s="28"/>
      <c r="O5" s="28"/>
    </row>
    <row r="6" spans="1:15" x14ac:dyDescent="0.25">
      <c r="A6" s="187"/>
      <c r="B6" s="28"/>
      <c r="C6" s="28"/>
      <c r="D6" s="28"/>
      <c r="E6" s="187"/>
      <c r="F6" s="28"/>
      <c r="G6" s="28"/>
      <c r="H6" s="28"/>
      <c r="I6" s="28"/>
      <c r="J6" s="28"/>
      <c r="K6" s="28"/>
      <c r="L6" s="28"/>
      <c r="M6" s="188"/>
      <c r="N6" s="28"/>
      <c r="O6" s="28"/>
    </row>
    <row r="7" spans="1:15" x14ac:dyDescent="0.25">
      <c r="A7" s="187"/>
      <c r="B7" s="28"/>
      <c r="C7" s="28"/>
      <c r="D7" s="28"/>
      <c r="E7" s="187"/>
      <c r="F7" s="28"/>
      <c r="G7" s="189"/>
      <c r="H7" s="28"/>
      <c r="I7" s="189"/>
      <c r="J7" s="28"/>
      <c r="K7" s="28"/>
      <c r="L7" s="189"/>
      <c r="M7" s="188"/>
      <c r="N7" s="28"/>
      <c r="O7" s="28"/>
    </row>
    <row r="8" spans="1:15" x14ac:dyDescent="0.25">
      <c r="A8" s="190"/>
      <c r="B8" s="28"/>
      <c r="C8" s="28"/>
      <c r="D8" s="28"/>
      <c r="E8" s="187"/>
      <c r="F8" s="191"/>
      <c r="G8" s="192"/>
      <c r="H8" s="28"/>
      <c r="I8" s="28"/>
      <c r="J8" s="28"/>
      <c r="K8" s="28"/>
      <c r="L8" s="28"/>
      <c r="M8" s="188"/>
      <c r="N8" s="28"/>
      <c r="O8" s="28"/>
    </row>
    <row r="9" spans="1:15" x14ac:dyDescent="0.25">
      <c r="A9" s="187"/>
      <c r="B9" s="28"/>
      <c r="C9" s="28"/>
      <c r="D9" s="28"/>
      <c r="E9" s="187"/>
      <c r="F9" s="28"/>
      <c r="G9" s="33"/>
      <c r="H9" s="28"/>
      <c r="I9" s="28"/>
      <c r="J9" s="28"/>
      <c r="K9" s="28"/>
      <c r="L9" s="28"/>
      <c r="M9" s="214"/>
      <c r="N9" s="28"/>
      <c r="O9" s="28"/>
    </row>
    <row r="10" spans="1:15" x14ac:dyDescent="0.25">
      <c r="A10" s="187"/>
      <c r="B10" s="28"/>
      <c r="C10" s="28"/>
      <c r="D10" s="28"/>
      <c r="E10" s="194"/>
      <c r="F10" s="28"/>
      <c r="G10" s="28"/>
      <c r="H10" s="28"/>
      <c r="I10" s="28"/>
      <c r="J10" s="28"/>
      <c r="K10" s="28"/>
      <c r="L10" s="28"/>
      <c r="M10" s="214"/>
      <c r="N10" s="28"/>
      <c r="O10" s="28"/>
    </row>
    <row r="11" spans="1:15" x14ac:dyDescent="0.25">
      <c r="A11" s="187"/>
      <c r="B11" s="28"/>
      <c r="C11" s="191"/>
      <c r="D11" s="28"/>
      <c r="E11" s="194"/>
      <c r="F11" s="191"/>
      <c r="G11" s="192"/>
      <c r="H11" s="28"/>
      <c r="I11" s="28"/>
      <c r="J11" s="28"/>
      <c r="K11" s="28"/>
      <c r="L11" s="28"/>
      <c r="M11" s="214"/>
      <c r="N11" s="28"/>
      <c r="O11" s="28"/>
    </row>
    <row r="12" spans="1:15" x14ac:dyDescent="0.25">
      <c r="A12" s="190"/>
      <c r="B12" s="28"/>
      <c r="C12" s="28"/>
      <c r="D12" s="28"/>
      <c r="E12" s="194"/>
      <c r="F12" s="28"/>
      <c r="G12" s="33"/>
      <c r="H12" s="28"/>
      <c r="I12" s="28"/>
      <c r="J12" s="28"/>
      <c r="K12" s="27"/>
      <c r="L12" s="27"/>
      <c r="M12" s="236"/>
      <c r="N12" s="28"/>
      <c r="O12" s="28"/>
    </row>
    <row r="13" spans="1:15" x14ac:dyDescent="0.25">
      <c r="A13" s="190"/>
      <c r="B13" s="28"/>
      <c r="C13" s="28"/>
      <c r="D13" s="28"/>
      <c r="E13" s="194"/>
      <c r="F13" s="28"/>
      <c r="G13" s="33"/>
      <c r="H13" s="28"/>
      <c r="I13" s="28"/>
      <c r="J13" s="28"/>
      <c r="K13" s="28"/>
      <c r="L13" s="28"/>
      <c r="M13" s="214"/>
      <c r="N13" s="28"/>
      <c r="O13" s="28"/>
    </row>
    <row r="14" spans="1:15" x14ac:dyDescent="0.25">
      <c r="A14" s="28"/>
      <c r="B14" s="33"/>
      <c r="C14" s="33"/>
      <c r="D14" s="28"/>
      <c r="E14" s="194"/>
      <c r="F14" s="28"/>
      <c r="G14" s="33"/>
      <c r="H14" s="28"/>
      <c r="I14" s="196"/>
      <c r="J14" s="28"/>
      <c r="K14" s="28"/>
      <c r="L14" s="28"/>
      <c r="M14" s="188"/>
      <c r="N14" s="28"/>
      <c r="O14" s="28"/>
    </row>
    <row r="15" spans="1:15" x14ac:dyDescent="0.25">
      <c r="A15" s="190"/>
      <c r="B15" s="33"/>
      <c r="C15" s="33"/>
      <c r="D15" s="28"/>
      <c r="E15" s="194"/>
      <c r="F15" s="191"/>
      <c r="G15" s="191"/>
      <c r="H15" s="28"/>
      <c r="I15" s="28"/>
      <c r="J15" s="28"/>
      <c r="K15" s="27"/>
      <c r="L15" s="197"/>
      <c r="M15" s="198"/>
      <c r="N15" s="28"/>
      <c r="O15" s="28"/>
    </row>
    <row r="16" spans="1:15" x14ac:dyDescent="0.25">
      <c r="A16" s="190"/>
      <c r="B16" s="28"/>
      <c r="C16" s="28"/>
      <c r="D16" s="28"/>
      <c r="E16" s="194"/>
      <c r="F16" s="191"/>
      <c r="G16" s="199"/>
      <c r="H16" s="28"/>
      <c r="I16" s="28"/>
      <c r="J16" s="28"/>
      <c r="K16" s="28"/>
      <c r="L16" s="28"/>
      <c r="M16" s="233"/>
      <c r="N16" s="28"/>
      <c r="O16" s="28"/>
    </row>
    <row r="17" spans="1:15" x14ac:dyDescent="0.25">
      <c r="A17" s="190"/>
      <c r="B17" s="28"/>
      <c r="C17" s="28"/>
      <c r="D17" s="28"/>
      <c r="E17" s="194"/>
      <c r="F17" s="28"/>
      <c r="G17" s="28"/>
      <c r="H17" s="28"/>
      <c r="I17" s="27"/>
      <c r="J17" s="28"/>
      <c r="K17" s="28"/>
      <c r="L17" s="27"/>
      <c r="M17" s="27"/>
      <c r="N17" s="28"/>
      <c r="O17" s="28"/>
    </row>
    <row r="18" spans="1:15" x14ac:dyDescent="0.25">
      <c r="A18" s="190"/>
      <c r="B18" s="28"/>
      <c r="C18" s="189"/>
      <c r="D18" s="28"/>
      <c r="E18" s="194"/>
      <c r="F18" s="28"/>
      <c r="G18" s="28"/>
      <c r="H18" s="28"/>
      <c r="I18" s="28"/>
      <c r="J18" s="28"/>
      <c r="K18" s="28"/>
      <c r="L18" s="28"/>
      <c r="M18" s="27"/>
      <c r="N18" s="28"/>
      <c r="O18" s="28"/>
    </row>
    <row r="19" spans="1:15" x14ac:dyDescent="0.25">
      <c r="A19" s="190"/>
      <c r="B19" s="28"/>
      <c r="C19" s="189"/>
      <c r="D19" s="28"/>
      <c r="E19" s="194"/>
      <c r="F19" s="28"/>
      <c r="G19" s="189"/>
      <c r="H19" s="28"/>
      <c r="I19" s="28"/>
      <c r="J19" s="28"/>
      <c r="K19" s="28"/>
      <c r="L19" s="28"/>
      <c r="M19" s="27"/>
      <c r="N19" s="28"/>
      <c r="O19" s="28"/>
    </row>
    <row r="20" spans="1:15" x14ac:dyDescent="0.25">
      <c r="A20" s="187"/>
      <c r="B20" s="28"/>
      <c r="C20" s="186"/>
      <c r="D20" s="28"/>
      <c r="E20" s="194"/>
      <c r="F20" s="28"/>
      <c r="G20" s="189"/>
      <c r="H20" s="28"/>
      <c r="I20" s="28"/>
      <c r="J20" s="28"/>
      <c r="K20" s="28"/>
      <c r="L20" s="28"/>
      <c r="M20" s="27"/>
      <c r="N20" s="28"/>
      <c r="O20" s="28"/>
    </row>
    <row r="21" spans="1:15" x14ac:dyDescent="0.25">
      <c r="A21" s="187"/>
      <c r="B21" s="28"/>
      <c r="C21" s="28"/>
      <c r="D21" s="28"/>
      <c r="E21" s="194"/>
      <c r="F21" s="28"/>
      <c r="G21" s="189"/>
      <c r="H21" s="28"/>
      <c r="I21" s="28"/>
      <c r="J21" s="28"/>
      <c r="K21" s="28"/>
      <c r="L21" s="28"/>
      <c r="M21" s="27"/>
      <c r="N21" s="28"/>
      <c r="O21" s="28"/>
    </row>
    <row r="22" spans="1:15" x14ac:dyDescent="0.25">
      <c r="A22" s="187"/>
      <c r="B22" s="28"/>
      <c r="C22" s="28"/>
      <c r="D22" s="28"/>
      <c r="E22" s="194"/>
      <c r="F22" s="28"/>
      <c r="G22" s="28"/>
      <c r="H22" s="28"/>
      <c r="I22" s="28"/>
      <c r="J22" s="28"/>
      <c r="K22" s="28"/>
      <c r="L22" s="28"/>
      <c r="M22" s="27"/>
      <c r="N22" s="28"/>
      <c r="O22" s="28"/>
    </row>
    <row r="23" spans="1:15" x14ac:dyDescent="0.25">
      <c r="A23" s="190"/>
      <c r="B23" s="28"/>
      <c r="C23" s="28"/>
      <c r="D23" s="28"/>
      <c r="E23" s="194"/>
      <c r="F23" s="28"/>
      <c r="G23" s="189"/>
      <c r="H23" s="28"/>
      <c r="I23" s="27"/>
      <c r="J23" s="28"/>
      <c r="K23" s="28"/>
      <c r="L23" s="27"/>
      <c r="M23" s="234"/>
      <c r="N23" s="28"/>
      <c r="O23" s="28"/>
    </row>
    <row r="24" spans="1:15" x14ac:dyDescent="0.25">
      <c r="A24" s="28"/>
      <c r="B24" s="28"/>
      <c r="C24" s="28"/>
      <c r="D24" s="28"/>
      <c r="E24" s="194"/>
      <c r="F24" s="196"/>
      <c r="G24" s="196"/>
      <c r="H24" s="28"/>
      <c r="I24" s="27"/>
      <c r="J24" s="28"/>
      <c r="K24" s="28"/>
      <c r="L24" s="28"/>
      <c r="M24" s="193"/>
      <c r="N24" s="28"/>
      <c r="O24" s="28"/>
    </row>
    <row r="25" spans="1:15" x14ac:dyDescent="0.25">
      <c r="A25" s="187"/>
      <c r="B25" s="28"/>
      <c r="C25" s="28"/>
      <c r="D25" s="28"/>
      <c r="E25" s="194"/>
      <c r="F25" s="28"/>
      <c r="G25" s="189"/>
      <c r="H25" s="28"/>
      <c r="I25" s="28"/>
      <c r="J25" s="28"/>
      <c r="K25" s="28"/>
      <c r="L25" s="28"/>
      <c r="M25" s="193"/>
      <c r="N25" s="28"/>
      <c r="O25" s="28"/>
    </row>
    <row r="26" spans="1:15" x14ac:dyDescent="0.25">
      <c r="A26" s="190"/>
      <c r="B26" s="28"/>
      <c r="C26" s="28"/>
      <c r="D26" s="28"/>
      <c r="E26" s="194"/>
      <c r="F26" s="28"/>
      <c r="G26" s="189"/>
      <c r="H26" s="28"/>
      <c r="M26" s="193"/>
      <c r="N26" s="28"/>
      <c r="O26" s="28"/>
    </row>
    <row r="27" spans="1:15" x14ac:dyDescent="0.25">
      <c r="A27" s="190"/>
      <c r="B27" s="28"/>
      <c r="C27" s="28"/>
      <c r="D27" s="28"/>
      <c r="E27" s="194"/>
      <c r="F27" s="191"/>
      <c r="G27" s="192"/>
      <c r="H27" s="28"/>
      <c r="M27" s="28"/>
      <c r="N27" s="28"/>
      <c r="O27" s="28"/>
    </row>
    <row r="28" spans="1:15" x14ac:dyDescent="0.25">
      <c r="A28" s="28"/>
      <c r="B28" s="28"/>
      <c r="C28" s="28"/>
      <c r="D28" s="28"/>
      <c r="E28" s="194"/>
      <c r="F28" s="200"/>
      <c r="G28" s="200"/>
      <c r="H28" s="28"/>
      <c r="I28" s="28"/>
      <c r="J28" s="28"/>
      <c r="K28" s="33"/>
      <c r="L28" s="28"/>
      <c r="M28" s="28"/>
      <c r="N28" s="28"/>
      <c r="O28" s="28"/>
    </row>
    <row r="29" spans="1:15" x14ac:dyDescent="0.25">
      <c r="A29" s="28"/>
      <c r="B29" s="28"/>
      <c r="C29" s="28"/>
      <c r="D29" s="28"/>
      <c r="E29" s="194"/>
      <c r="F29" s="200"/>
      <c r="G29" s="200"/>
      <c r="H29" s="28"/>
      <c r="I29" s="28"/>
      <c r="J29" s="28"/>
      <c r="K29" s="28"/>
      <c r="L29" s="33"/>
      <c r="M29" s="28"/>
      <c r="N29" s="28"/>
      <c r="O29" s="28"/>
    </row>
    <row r="30" spans="1:15" x14ac:dyDescent="0.25">
      <c r="A30" s="28"/>
      <c r="B30" s="28"/>
      <c r="C30" s="28"/>
      <c r="D30" s="28"/>
      <c r="E30" s="194"/>
      <c r="F30" s="191"/>
      <c r="G30" s="191"/>
      <c r="H30" s="28"/>
      <c r="I30" s="28"/>
      <c r="J30" s="28"/>
      <c r="K30" s="27"/>
      <c r="L30" s="28"/>
      <c r="M30" s="195"/>
      <c r="N30" s="28"/>
      <c r="O30" s="28"/>
    </row>
    <row r="31" spans="1:15" x14ac:dyDescent="0.25">
      <c r="A31" s="28"/>
      <c r="B31" s="28"/>
      <c r="C31" s="28"/>
      <c r="D31" s="28"/>
      <c r="E31" s="194"/>
      <c r="F31" s="191"/>
      <c r="G31" s="200"/>
      <c r="H31" s="28"/>
      <c r="I31" s="28"/>
      <c r="J31" s="28"/>
      <c r="K31" s="27"/>
      <c r="L31" s="27"/>
      <c r="M31" s="195"/>
      <c r="N31" s="28"/>
      <c r="O31" s="28"/>
    </row>
    <row r="32" spans="1:15" x14ac:dyDescent="0.25">
      <c r="A32" s="28"/>
      <c r="B32" s="28"/>
      <c r="C32" s="28"/>
      <c r="D32" s="28"/>
      <c r="E32" s="194"/>
      <c r="F32" s="191"/>
      <c r="G32" s="200"/>
      <c r="H32" s="28"/>
      <c r="I32" s="28"/>
      <c r="J32" s="28"/>
      <c r="K32" s="27"/>
      <c r="L32" s="27"/>
      <c r="M32" s="195"/>
      <c r="N32" s="28"/>
      <c r="O32" s="28"/>
    </row>
    <row r="33" spans="1:15" x14ac:dyDescent="0.25">
      <c r="A33" s="28"/>
      <c r="B33" s="28"/>
      <c r="C33" s="28"/>
      <c r="D33" s="28"/>
      <c r="E33" s="194"/>
      <c r="F33" s="191"/>
      <c r="G33" s="200"/>
      <c r="H33" s="28"/>
      <c r="I33" s="28"/>
      <c r="J33" s="28"/>
      <c r="K33" s="27"/>
      <c r="L33" s="27"/>
      <c r="M33" s="195"/>
      <c r="N33" s="28"/>
      <c r="O33" s="28"/>
    </row>
    <row r="34" spans="1:15" x14ac:dyDescent="0.25">
      <c r="A34" s="28"/>
      <c r="B34" s="28"/>
      <c r="C34" s="28"/>
      <c r="D34" s="28"/>
      <c r="E34" s="194"/>
      <c r="F34" s="191"/>
      <c r="G34" s="191"/>
      <c r="H34" s="28"/>
      <c r="I34" s="28"/>
      <c r="J34" s="28"/>
      <c r="K34" s="27"/>
      <c r="L34" s="27"/>
      <c r="M34" s="195"/>
      <c r="N34" s="28"/>
      <c r="O34" s="28"/>
    </row>
    <row r="35" spans="1:15" x14ac:dyDescent="0.25">
      <c r="A35" s="28"/>
      <c r="B35" s="28"/>
      <c r="C35" s="28"/>
      <c r="D35" s="28"/>
      <c r="E35" s="194"/>
      <c r="F35" s="191"/>
      <c r="G35" s="191"/>
      <c r="H35" s="28"/>
      <c r="I35" s="28"/>
      <c r="J35" s="28"/>
      <c r="K35" s="27"/>
      <c r="L35" s="27"/>
      <c r="M35" s="195"/>
      <c r="N35" s="28"/>
      <c r="O35" s="28"/>
    </row>
    <row r="36" spans="1:15" x14ac:dyDescent="0.25">
      <c r="A36" s="28"/>
      <c r="B36" s="28"/>
      <c r="C36" s="28"/>
      <c r="D36" s="28"/>
      <c r="E36" s="194"/>
      <c r="F36" s="191"/>
      <c r="G36" s="191"/>
      <c r="H36" s="28"/>
      <c r="I36" s="28"/>
      <c r="J36" s="28"/>
      <c r="K36" s="27"/>
      <c r="L36" s="27"/>
      <c r="M36" s="195"/>
      <c r="N36" s="28"/>
      <c r="O36" s="28"/>
    </row>
    <row r="37" spans="1:15" x14ac:dyDescent="0.25">
      <c r="A37" s="28"/>
      <c r="B37" s="28"/>
      <c r="C37" s="28"/>
      <c r="D37" s="28"/>
      <c r="E37" s="194"/>
      <c r="F37" s="200"/>
      <c r="G37" s="200"/>
      <c r="H37" s="28"/>
      <c r="I37" s="28"/>
      <c r="J37" s="28"/>
      <c r="K37" s="27"/>
      <c r="L37" s="27"/>
      <c r="M37" s="195"/>
      <c r="N37" s="28"/>
      <c r="O37" s="28"/>
    </row>
    <row r="38" spans="1:15" x14ac:dyDescent="0.25">
      <c r="A38" s="28"/>
      <c r="B38" s="28"/>
      <c r="C38" s="28"/>
      <c r="D38" s="28"/>
      <c r="E38" s="194"/>
      <c r="F38" s="200"/>
      <c r="G38" s="200"/>
      <c r="H38" s="28"/>
      <c r="I38" s="28"/>
      <c r="J38" s="28"/>
      <c r="K38" s="27"/>
      <c r="L38" s="27"/>
      <c r="M38" s="195"/>
      <c r="N38" s="28"/>
      <c r="O38" s="28"/>
    </row>
    <row r="39" spans="1:15" x14ac:dyDescent="0.25">
      <c r="A39" s="28"/>
      <c r="B39" s="28"/>
      <c r="C39" s="28"/>
      <c r="D39" s="28"/>
      <c r="E39" s="194"/>
      <c r="F39" s="200"/>
      <c r="G39" s="200"/>
      <c r="H39" s="28"/>
      <c r="I39" s="28"/>
      <c r="J39" s="28"/>
      <c r="K39" s="27"/>
      <c r="L39" s="27"/>
      <c r="M39" s="195"/>
      <c r="N39" s="28"/>
      <c r="O39" s="28"/>
    </row>
    <row r="40" spans="1:15" x14ac:dyDescent="0.25">
      <c r="A40" s="28"/>
      <c r="B40" s="28"/>
      <c r="C40" s="28"/>
      <c r="D40" s="28"/>
      <c r="E40" s="194"/>
      <c r="F40" s="191"/>
      <c r="G40" s="191"/>
      <c r="H40" s="28"/>
      <c r="I40" s="28"/>
      <c r="J40" s="28"/>
      <c r="K40" s="27"/>
      <c r="L40" s="27"/>
      <c r="M40" s="195"/>
      <c r="N40" s="28"/>
      <c r="O40" s="28"/>
    </row>
    <row r="41" spans="1:15" x14ac:dyDescent="0.25">
      <c r="A41" s="28"/>
      <c r="B41" s="28"/>
      <c r="C41" s="28"/>
      <c r="D41" s="28"/>
      <c r="E41" s="194"/>
      <c r="F41" s="191"/>
      <c r="G41" s="191"/>
      <c r="H41" s="28"/>
      <c r="I41" s="28"/>
      <c r="J41" s="28"/>
      <c r="K41" s="27"/>
      <c r="L41" s="27"/>
      <c r="M41" s="195"/>
      <c r="N41" s="28"/>
      <c r="O41" s="28"/>
    </row>
    <row r="42" spans="1:15" x14ac:dyDescent="0.25">
      <c r="A42" s="28"/>
      <c r="B42" s="28"/>
      <c r="C42" s="28"/>
      <c r="D42" s="28"/>
      <c r="E42" s="194"/>
      <c r="F42" s="191"/>
      <c r="G42" s="191"/>
      <c r="H42" s="28"/>
      <c r="I42" s="28"/>
      <c r="J42" s="28"/>
      <c r="K42" s="27"/>
      <c r="L42" s="27"/>
      <c r="M42" s="195"/>
      <c r="N42" s="28"/>
      <c r="O42" s="28"/>
    </row>
    <row r="43" spans="1:15" x14ac:dyDescent="0.25">
      <c r="A43" s="28"/>
      <c r="B43" s="28"/>
      <c r="C43" s="28"/>
      <c r="D43" s="28"/>
      <c r="E43" s="194"/>
      <c r="F43" s="191"/>
      <c r="G43" s="191"/>
      <c r="H43" s="28"/>
      <c r="I43" s="28"/>
      <c r="J43" s="28"/>
      <c r="K43" s="27"/>
      <c r="L43" s="27"/>
      <c r="M43" s="195"/>
      <c r="N43" s="28"/>
      <c r="O43" s="28"/>
    </row>
    <row r="44" spans="1:15" x14ac:dyDescent="0.25">
      <c r="A44" s="28"/>
      <c r="B44" s="28"/>
      <c r="C44" s="28"/>
      <c r="D44" s="28"/>
      <c r="E44" s="194"/>
      <c r="F44" s="191"/>
      <c r="G44" s="191"/>
      <c r="H44" s="28"/>
      <c r="I44" s="28"/>
      <c r="J44" s="28"/>
      <c r="K44" s="27"/>
      <c r="L44" s="27"/>
      <c r="M44" s="195"/>
      <c r="N44" s="28"/>
      <c r="O44" s="28"/>
    </row>
    <row r="45" spans="1:15" x14ac:dyDescent="0.25">
      <c r="A45" s="28"/>
      <c r="B45" s="28"/>
      <c r="C45" s="28"/>
      <c r="D45" s="28"/>
      <c r="E45" s="194"/>
      <c r="F45" s="200"/>
      <c r="G45" s="200"/>
      <c r="H45" s="28"/>
      <c r="I45" s="28"/>
      <c r="J45" s="28"/>
      <c r="K45" s="27"/>
      <c r="L45" s="27"/>
      <c r="M45" s="195"/>
      <c r="N45" s="28"/>
      <c r="O45" s="28"/>
    </row>
    <row r="46" spans="1:15" x14ac:dyDescent="0.25">
      <c r="A46" s="28"/>
      <c r="B46" s="28"/>
      <c r="C46" s="28"/>
      <c r="D46" s="28"/>
      <c r="E46" s="194"/>
      <c r="F46" s="200"/>
      <c r="G46" s="200"/>
      <c r="H46" s="28"/>
      <c r="I46" s="28"/>
      <c r="J46" s="28"/>
      <c r="K46" s="27"/>
      <c r="L46" s="27"/>
      <c r="M46" s="195"/>
      <c r="N46" s="28"/>
      <c r="O46" s="28"/>
    </row>
    <row r="47" spans="1:15" x14ac:dyDescent="0.25">
      <c r="A47" s="28"/>
      <c r="B47" s="28"/>
      <c r="C47" s="28"/>
      <c r="D47" s="28"/>
      <c r="E47" s="194"/>
      <c r="F47" s="191"/>
      <c r="G47" s="191"/>
      <c r="H47" s="28"/>
      <c r="I47" s="28"/>
      <c r="J47" s="28"/>
      <c r="K47" s="27"/>
      <c r="L47" s="27"/>
      <c r="M47" s="195"/>
      <c r="N47" s="28"/>
      <c r="O47" s="28"/>
    </row>
    <row r="48" spans="1:15" x14ac:dyDescent="0.25">
      <c r="A48" s="28"/>
      <c r="B48" s="28"/>
      <c r="C48" s="28"/>
      <c r="D48" s="28"/>
      <c r="E48" s="194"/>
      <c r="F48" s="200"/>
      <c r="G48" s="200"/>
      <c r="H48" s="28"/>
      <c r="I48" s="28"/>
      <c r="J48" s="28"/>
      <c r="K48" s="27"/>
      <c r="L48" s="27"/>
      <c r="M48" s="195"/>
      <c r="N48" s="28"/>
      <c r="O48" s="28"/>
    </row>
    <row r="49" spans="1:15" x14ac:dyDescent="0.25">
      <c r="A49" s="28"/>
      <c r="B49" s="28"/>
      <c r="C49" s="28"/>
      <c r="D49" s="28"/>
      <c r="E49" s="194"/>
      <c r="F49" s="200"/>
      <c r="G49" s="200"/>
      <c r="H49" s="28"/>
      <c r="I49" s="28"/>
      <c r="J49" s="28"/>
      <c r="K49" s="27"/>
      <c r="L49" s="27"/>
      <c r="M49" s="195"/>
      <c r="N49" s="28"/>
      <c r="O49" s="28"/>
    </row>
    <row r="50" spans="1:15" x14ac:dyDescent="0.25">
      <c r="A50" s="28"/>
      <c r="B50" s="28"/>
      <c r="C50" s="28"/>
      <c r="D50" s="28"/>
      <c r="E50" s="194"/>
      <c r="F50" s="200"/>
      <c r="G50" s="200"/>
      <c r="H50" s="28"/>
      <c r="I50" s="28"/>
      <c r="J50" s="28"/>
      <c r="K50" s="27"/>
      <c r="L50" s="27"/>
      <c r="M50" s="195"/>
      <c r="N50" s="28"/>
      <c r="O50" s="28"/>
    </row>
    <row r="51" spans="1:15" x14ac:dyDescent="0.25">
      <c r="A51" s="28"/>
      <c r="B51" s="28"/>
      <c r="C51" s="28"/>
      <c r="D51" s="28"/>
      <c r="E51" s="194"/>
      <c r="F51" s="191"/>
      <c r="G51" s="191"/>
      <c r="H51" s="28"/>
      <c r="I51" s="28"/>
      <c r="J51" s="28"/>
      <c r="K51" s="27"/>
      <c r="L51" s="27"/>
      <c r="M51" s="195"/>
      <c r="N51" s="28"/>
      <c r="O51" s="28"/>
    </row>
    <row r="52" spans="1:15" x14ac:dyDescent="0.25">
      <c r="A52" s="28"/>
      <c r="B52" s="28"/>
      <c r="C52" s="28"/>
      <c r="D52" s="28"/>
      <c r="E52" s="194"/>
      <c r="F52" s="200"/>
      <c r="G52" s="200"/>
      <c r="H52" s="28"/>
      <c r="I52" s="28"/>
      <c r="J52" s="28"/>
      <c r="K52" s="27"/>
      <c r="L52" s="27"/>
      <c r="M52" s="195"/>
      <c r="N52" s="28"/>
      <c r="O52" s="28"/>
    </row>
    <row r="53" spans="1:15" x14ac:dyDescent="0.25">
      <c r="A53" s="28"/>
      <c r="B53" s="28"/>
      <c r="C53" s="28"/>
      <c r="D53" s="28"/>
      <c r="E53" s="194"/>
      <c r="F53" s="200"/>
      <c r="G53" s="200"/>
      <c r="H53" s="28"/>
      <c r="I53" s="28"/>
      <c r="J53" s="28"/>
      <c r="K53" s="27"/>
      <c r="L53" s="27"/>
      <c r="M53" s="195"/>
      <c r="N53" s="28"/>
      <c r="O53" s="28"/>
    </row>
    <row r="54" spans="1:15" x14ac:dyDescent="0.25">
      <c r="A54" s="28"/>
      <c r="B54" s="28"/>
      <c r="C54" s="28"/>
      <c r="D54" s="28"/>
      <c r="E54" s="194"/>
      <c r="F54" s="200"/>
      <c r="G54" s="200"/>
      <c r="H54" s="28"/>
      <c r="I54" s="28"/>
      <c r="J54" s="28"/>
      <c r="K54" s="27"/>
      <c r="L54" s="27"/>
      <c r="M54" s="195"/>
      <c r="N54" s="28"/>
      <c r="O54" s="28"/>
    </row>
    <row r="55" spans="1:15" x14ac:dyDescent="0.25">
      <c r="A55" s="28"/>
      <c r="B55" s="28"/>
      <c r="C55" s="28"/>
      <c r="D55" s="28"/>
      <c r="E55" s="194"/>
      <c r="F55" s="191"/>
      <c r="G55" s="191"/>
      <c r="H55" s="28"/>
      <c r="I55" s="28"/>
      <c r="J55" s="28"/>
      <c r="K55" s="27"/>
      <c r="L55" s="27"/>
      <c r="M55" s="195"/>
      <c r="N55" s="28"/>
      <c r="O55" s="28"/>
    </row>
    <row r="56" spans="1:15" x14ac:dyDescent="0.25">
      <c r="A56" s="28"/>
      <c r="B56" s="28"/>
      <c r="C56" s="28"/>
      <c r="D56" s="28"/>
      <c r="E56" s="194"/>
      <c r="F56" s="200"/>
      <c r="G56" s="200"/>
      <c r="H56" s="28"/>
      <c r="I56" s="28"/>
      <c r="J56" s="28"/>
      <c r="K56" s="27"/>
      <c r="L56" s="27"/>
      <c r="M56" s="195"/>
      <c r="N56" s="28"/>
      <c r="O56" s="28"/>
    </row>
    <row r="57" spans="1:15" x14ac:dyDescent="0.25">
      <c r="A57" s="28"/>
      <c r="B57" s="28"/>
      <c r="C57" s="28"/>
      <c r="D57" s="28"/>
      <c r="E57" s="194"/>
      <c r="F57" s="200"/>
      <c r="G57" s="200"/>
      <c r="H57" s="28"/>
      <c r="I57" s="28"/>
      <c r="J57" s="28"/>
      <c r="K57" s="27"/>
      <c r="L57" s="27"/>
      <c r="M57" s="195"/>
      <c r="N57" s="28"/>
      <c r="O57" s="28"/>
    </row>
    <row r="58" spans="1:15" x14ac:dyDescent="0.25">
      <c r="A58" s="28"/>
      <c r="B58" s="28"/>
      <c r="C58" s="28"/>
      <c r="D58" s="28"/>
      <c r="E58" s="194"/>
      <c r="F58" s="200"/>
      <c r="G58" s="200"/>
      <c r="H58" s="28"/>
      <c r="I58" s="28"/>
      <c r="J58" s="28"/>
      <c r="K58" s="27"/>
      <c r="L58" s="27"/>
      <c r="M58" s="195"/>
      <c r="N58" s="28"/>
      <c r="O58" s="28"/>
    </row>
    <row r="59" spans="1:15" x14ac:dyDescent="0.25">
      <c r="A59" s="28"/>
      <c r="B59" s="28"/>
      <c r="C59" s="28"/>
      <c r="D59" s="28"/>
      <c r="E59" s="194"/>
      <c r="F59" s="200"/>
      <c r="G59" s="200"/>
      <c r="H59" s="28"/>
      <c r="I59" s="28"/>
      <c r="J59" s="28"/>
      <c r="K59" s="27"/>
      <c r="L59" s="27"/>
      <c r="M59" s="195"/>
      <c r="N59" s="28"/>
      <c r="O59" s="28"/>
    </row>
    <row r="60" spans="1:15" x14ac:dyDescent="0.25">
      <c r="A60" s="28"/>
      <c r="B60" s="28"/>
      <c r="C60" s="28"/>
      <c r="D60" s="28"/>
      <c r="E60" s="194"/>
      <c r="F60" s="191"/>
      <c r="G60" s="200"/>
      <c r="H60" s="28"/>
      <c r="I60" s="28"/>
      <c r="J60" s="28"/>
      <c r="K60" s="27"/>
      <c r="L60" s="27"/>
      <c r="M60" s="195"/>
      <c r="N60" s="28"/>
      <c r="O60" s="28"/>
    </row>
    <row r="61" spans="1:15" x14ac:dyDescent="0.25">
      <c r="A61" s="28"/>
      <c r="B61" s="28"/>
      <c r="C61" s="28"/>
      <c r="D61" s="28"/>
      <c r="E61" s="194"/>
      <c r="F61" s="200"/>
      <c r="G61" s="200"/>
      <c r="H61" s="28"/>
      <c r="I61" s="28"/>
      <c r="J61" s="28"/>
      <c r="K61" s="27"/>
      <c r="L61" s="27"/>
      <c r="M61" s="195"/>
      <c r="N61" s="28"/>
      <c r="O61" s="28"/>
    </row>
    <row r="62" spans="1:15" x14ac:dyDescent="0.25">
      <c r="A62" s="28"/>
      <c r="B62" s="28"/>
      <c r="C62" s="28"/>
      <c r="D62" s="28"/>
      <c r="E62" s="194"/>
      <c r="F62" s="200"/>
      <c r="G62" s="200"/>
      <c r="H62" s="28"/>
      <c r="I62" s="28"/>
      <c r="J62" s="28"/>
      <c r="K62" s="27"/>
      <c r="L62" s="27"/>
      <c r="M62" s="195"/>
      <c r="N62" s="28"/>
      <c r="O62" s="28"/>
    </row>
    <row r="63" spans="1:15" x14ac:dyDescent="0.25">
      <c r="A63" s="28"/>
      <c r="B63" s="28"/>
      <c r="C63" s="28"/>
      <c r="D63" s="28"/>
      <c r="E63" s="194"/>
      <c r="F63" s="200"/>
      <c r="G63" s="200"/>
      <c r="H63" s="28"/>
      <c r="I63" s="28"/>
      <c r="J63" s="28"/>
      <c r="K63" s="27"/>
      <c r="L63" s="27"/>
      <c r="M63" s="195"/>
      <c r="N63" s="28"/>
      <c r="O63" s="28"/>
    </row>
    <row r="64" spans="1:15" x14ac:dyDescent="0.25">
      <c r="A64" s="28"/>
      <c r="B64" s="28"/>
      <c r="C64" s="28"/>
      <c r="D64" s="28"/>
      <c r="E64" s="194"/>
      <c r="F64" s="191"/>
      <c r="G64" s="191"/>
      <c r="H64" s="28"/>
      <c r="I64" s="28"/>
      <c r="J64" s="28"/>
      <c r="K64" s="27"/>
      <c r="L64" s="27"/>
      <c r="M64" s="195"/>
      <c r="N64" s="28"/>
      <c r="O64" s="28"/>
    </row>
    <row r="65" spans="1:15" x14ac:dyDescent="0.25">
      <c r="A65" s="28"/>
      <c r="B65" s="28"/>
      <c r="C65" s="28"/>
      <c r="D65" s="28"/>
      <c r="E65" s="194"/>
      <c r="F65" s="200"/>
      <c r="G65" s="200"/>
      <c r="H65" s="28"/>
      <c r="I65" s="28"/>
      <c r="J65" s="28"/>
      <c r="K65" s="27"/>
      <c r="L65" s="27"/>
      <c r="M65" s="195"/>
      <c r="N65" s="28"/>
      <c r="O65" s="28"/>
    </row>
    <row r="66" spans="1:15" x14ac:dyDescent="0.25">
      <c r="A66" s="28" t="s">
        <v>298</v>
      </c>
      <c r="B66" s="28"/>
      <c r="C66" s="27">
        <f>SUM(C5:C32)</f>
        <v>0</v>
      </c>
      <c r="D66" s="28"/>
      <c r="E66" s="194"/>
      <c r="F66" s="28" t="s">
        <v>299</v>
      </c>
      <c r="G66" s="197">
        <f>SUM(G6:G65)</f>
        <v>0</v>
      </c>
      <c r="H66" s="28"/>
      <c r="I66" s="181" t="s">
        <v>321</v>
      </c>
      <c r="J66" s="181"/>
      <c r="K66" s="27"/>
      <c r="L66" s="27"/>
      <c r="M66" s="195"/>
      <c r="N66" s="28"/>
      <c r="O66" s="28"/>
    </row>
    <row r="67" spans="1:15" x14ac:dyDescent="0.25">
      <c r="I67" s="28" t="s">
        <v>201</v>
      </c>
      <c r="K67">
        <f>K15</f>
        <v>0</v>
      </c>
    </row>
    <row r="68" spans="1:15" x14ac:dyDescent="0.25">
      <c r="I68" s="28" t="s">
        <v>318</v>
      </c>
      <c r="K68">
        <f>L12</f>
        <v>0</v>
      </c>
    </row>
    <row r="69" spans="1:15" x14ac:dyDescent="0.25">
      <c r="A69" t="s">
        <v>300</v>
      </c>
      <c r="E69">
        <v>-4725.2799999999988</v>
      </c>
      <c r="F69" t="s">
        <v>301</v>
      </c>
      <c r="I69" s="28" t="s">
        <v>319</v>
      </c>
      <c r="K69">
        <f>SUM(K67-K68)</f>
        <v>0</v>
      </c>
      <c r="L69" s="28" t="s">
        <v>327</v>
      </c>
    </row>
    <row r="70" spans="1:15" x14ac:dyDescent="0.25">
      <c r="I70" s="28" t="s">
        <v>297</v>
      </c>
      <c r="K70" s="67">
        <v>2944</v>
      </c>
      <c r="L70" s="28" t="s">
        <v>326</v>
      </c>
    </row>
    <row r="71" spans="1:15" x14ac:dyDescent="0.25">
      <c r="A71" s="215" t="s">
        <v>302</v>
      </c>
      <c r="B71" s="216"/>
      <c r="C71" s="216"/>
      <c r="D71" s="216"/>
      <c r="E71" s="216"/>
      <c r="F71" s="216"/>
      <c r="G71" s="216"/>
      <c r="H71" s="216"/>
      <c r="I71" s="28" t="s">
        <v>320</v>
      </c>
      <c r="K71" s="29">
        <f>SUM(K70+K69)</f>
        <v>2944</v>
      </c>
    </row>
    <row r="72" spans="1:15" x14ac:dyDescent="0.25">
      <c r="A72" s="216" t="s">
        <v>303</v>
      </c>
      <c r="B72" s="216"/>
      <c r="C72" s="216"/>
      <c r="D72" s="216"/>
      <c r="E72" s="216">
        <v>2550</v>
      </c>
      <c r="F72" s="216"/>
      <c r="G72" s="216"/>
      <c r="H72" s="216" t="s">
        <v>304</v>
      </c>
      <c r="K72" s="28"/>
    </row>
    <row r="73" spans="1:15" x14ac:dyDescent="0.25">
      <c r="A73" s="216" t="s">
        <v>305</v>
      </c>
      <c r="B73" s="216"/>
      <c r="C73" s="216"/>
      <c r="D73" s="216"/>
      <c r="E73" s="216"/>
      <c r="F73" s="216" t="s">
        <v>87</v>
      </c>
      <c r="G73" s="217" t="s">
        <v>306</v>
      </c>
      <c r="H73" s="216"/>
      <c r="J73" s="28"/>
      <c r="K73" s="224" t="s">
        <v>330</v>
      </c>
      <c r="L73" s="28" t="s">
        <v>329</v>
      </c>
    </row>
    <row r="74" spans="1:15" x14ac:dyDescent="0.25">
      <c r="A74" s="216" t="s">
        <v>307</v>
      </c>
      <c r="B74" s="216"/>
      <c r="C74" s="216"/>
      <c r="D74" s="216"/>
      <c r="E74" s="216">
        <v>60</v>
      </c>
      <c r="F74" s="216">
        <v>620</v>
      </c>
      <c r="G74" s="216">
        <v>-560</v>
      </c>
      <c r="H74" s="216"/>
      <c r="J74" s="28"/>
      <c r="L74" s="28" t="s">
        <v>335</v>
      </c>
    </row>
    <row r="75" spans="1:15" x14ac:dyDescent="0.25">
      <c r="A75" s="216" t="s">
        <v>308</v>
      </c>
      <c r="B75" s="216"/>
      <c r="C75" s="216"/>
      <c r="D75" s="216"/>
      <c r="E75" s="216">
        <v>610</v>
      </c>
      <c r="F75" s="216">
        <v>259.99</v>
      </c>
      <c r="G75" s="216">
        <v>350.01</v>
      </c>
      <c r="H75" s="216"/>
      <c r="J75" s="28"/>
    </row>
    <row r="76" spans="1:15" x14ac:dyDescent="0.25">
      <c r="A76" s="216" t="s">
        <v>309</v>
      </c>
      <c r="B76" s="216"/>
      <c r="C76" s="216"/>
      <c r="D76" s="216"/>
      <c r="E76" s="216">
        <v>300</v>
      </c>
      <c r="F76" s="216">
        <v>125.4</v>
      </c>
      <c r="G76" s="216">
        <v>174.6</v>
      </c>
      <c r="H76" s="216"/>
      <c r="L76" s="28"/>
    </row>
    <row r="77" spans="1:15" x14ac:dyDescent="0.25">
      <c r="A77" s="216" t="s">
        <v>310</v>
      </c>
      <c r="B77" s="216"/>
      <c r="C77" s="216"/>
      <c r="D77" s="216"/>
      <c r="E77" s="216">
        <v>100</v>
      </c>
      <c r="F77" s="216">
        <v>28</v>
      </c>
      <c r="G77" s="216">
        <v>27.05</v>
      </c>
      <c r="H77" s="216">
        <v>44.95</v>
      </c>
      <c r="J77" s="28"/>
      <c r="K77" s="203"/>
    </row>
    <row r="78" spans="1:15" x14ac:dyDescent="0.25">
      <c r="A78" s="216" t="s">
        <v>311</v>
      </c>
      <c r="B78" s="216"/>
      <c r="C78" s="216"/>
      <c r="D78" s="216"/>
      <c r="E78" s="216">
        <v>1200</v>
      </c>
      <c r="F78" s="216">
        <v>1197.0899999999999</v>
      </c>
      <c r="G78" s="216">
        <v>2.91</v>
      </c>
      <c r="H78" s="216"/>
      <c r="J78" s="28"/>
    </row>
    <row r="79" spans="1:15" x14ac:dyDescent="0.25">
      <c r="A79" s="216" t="s">
        <v>312</v>
      </c>
      <c r="B79" s="216"/>
      <c r="C79" s="216"/>
      <c r="D79" s="216"/>
      <c r="E79" s="216">
        <v>280</v>
      </c>
      <c r="F79" s="216"/>
      <c r="G79" s="216">
        <v>280</v>
      </c>
      <c r="H79" s="216"/>
    </row>
    <row r="80" spans="1:15" x14ac:dyDescent="0.25">
      <c r="A80" s="216"/>
      <c r="B80" s="216"/>
      <c r="C80" s="216"/>
      <c r="D80" s="216"/>
      <c r="E80" s="216">
        <v>2550</v>
      </c>
      <c r="F80" s="216">
        <v>2230.4799999999996</v>
      </c>
      <c r="G80" s="217">
        <v>274.57</v>
      </c>
      <c r="H80" s="216" t="s">
        <v>313</v>
      </c>
    </row>
    <row r="81" spans="1:6" x14ac:dyDescent="0.25">
      <c r="A81" t="s">
        <v>314</v>
      </c>
    </row>
    <row r="82" spans="1:6" x14ac:dyDescent="0.25">
      <c r="E82" t="s">
        <v>313</v>
      </c>
      <c r="F82" t="s">
        <v>315</v>
      </c>
    </row>
  </sheetData>
  <pageMargins left="0.7" right="0.7" top="0.75" bottom="0.75" header="0.3" footer="0.3"/>
  <pageSetup paperSize="9" scale="76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5194-6416-4DCC-AFB4-D3A02EC054D0}">
  <sheetPr>
    <pageSetUpPr fitToPage="1"/>
  </sheetPr>
  <dimension ref="A1:W104"/>
  <sheetViews>
    <sheetView workbookViewId="0">
      <pane xSplit="3" ySplit="2" topLeftCell="D84" activePane="bottomRight" state="frozen"/>
      <selection pane="topRight" activeCell="D1" sqref="D1"/>
      <selection pane="bottomLeft" activeCell="A3" sqref="A3"/>
      <selection pane="bottomRight" activeCell="B99" sqref="B99"/>
    </sheetView>
  </sheetViews>
  <sheetFormatPr defaultRowHeight="13.8" x14ac:dyDescent="0.25"/>
  <cols>
    <col min="1" max="1" width="4.33203125" style="88" customWidth="1"/>
    <col min="2" max="2" width="36.6640625" style="88" customWidth="1"/>
    <col min="3" max="3" width="10.44140625" bestFit="1" customWidth="1"/>
    <col min="4" max="4" width="12.33203125" style="137" customWidth="1"/>
    <col min="5" max="5" width="11.33203125" bestFit="1" customWidth="1"/>
    <col min="6" max="6" width="12.33203125" customWidth="1"/>
    <col min="7" max="7" width="14.5546875" bestFit="1" customWidth="1"/>
    <col min="8" max="8" width="10.6640625" customWidth="1"/>
    <col min="9" max="9" width="11.5546875" style="53" bestFit="1" customWidth="1"/>
    <col min="10" max="11" width="11.5546875" style="53" customWidth="1"/>
    <col min="14" max="14" width="9.5546875" bestFit="1" customWidth="1"/>
  </cols>
  <sheetData>
    <row r="1" spans="1:23" x14ac:dyDescent="0.25">
      <c r="A1" s="52" t="s">
        <v>208</v>
      </c>
      <c r="B1" s="52"/>
      <c r="C1" s="140"/>
      <c r="D1" s="54" t="s">
        <v>102</v>
      </c>
      <c r="E1" s="55" t="s">
        <v>103</v>
      </c>
      <c r="F1" s="56" t="s">
        <v>104</v>
      </c>
      <c r="G1" s="56" t="s">
        <v>105</v>
      </c>
      <c r="H1" s="57" t="s">
        <v>106</v>
      </c>
      <c r="I1" s="58" t="s">
        <v>107</v>
      </c>
      <c r="J1" s="171" t="s">
        <v>263</v>
      </c>
      <c r="K1" s="171" t="s">
        <v>265</v>
      </c>
      <c r="L1" s="65" t="s">
        <v>108</v>
      </c>
    </row>
    <row r="2" spans="1:23" x14ac:dyDescent="0.25">
      <c r="A2" s="60" t="s">
        <v>1</v>
      </c>
      <c r="B2" s="61"/>
      <c r="C2" s="53"/>
      <c r="D2" s="62" t="s">
        <v>209</v>
      </c>
      <c r="E2" s="63" t="s">
        <v>210</v>
      </c>
      <c r="F2" s="64" t="s">
        <v>211</v>
      </c>
      <c r="G2" s="64" t="s">
        <v>109</v>
      </c>
      <c r="H2" s="65" t="s">
        <v>100</v>
      </c>
      <c r="I2" s="66" t="s">
        <v>212</v>
      </c>
      <c r="J2" s="171" t="s">
        <v>264</v>
      </c>
      <c r="K2" s="171" t="s">
        <v>266</v>
      </c>
      <c r="L2" s="53"/>
      <c r="W2" s="67"/>
    </row>
    <row r="3" spans="1:23" x14ac:dyDescent="0.25">
      <c r="A3" s="60" t="s">
        <v>110</v>
      </c>
      <c r="B3" s="61"/>
      <c r="C3" s="140"/>
      <c r="D3" s="68"/>
      <c r="E3" s="69"/>
      <c r="F3" s="70"/>
      <c r="G3" s="70"/>
      <c r="H3" s="69"/>
      <c r="I3" s="69"/>
      <c r="L3" s="59"/>
      <c r="W3" s="71"/>
    </row>
    <row r="4" spans="1:23" x14ac:dyDescent="0.25">
      <c r="A4" s="60"/>
      <c r="B4" s="61" t="s">
        <v>111</v>
      </c>
      <c r="C4" s="53"/>
      <c r="D4" s="73">
        <v>10479</v>
      </c>
      <c r="E4" s="53">
        <v>10710</v>
      </c>
      <c r="F4" s="72">
        <v>5994</v>
      </c>
      <c r="G4" s="72">
        <v>10269</v>
      </c>
      <c r="H4" s="73">
        <f>SUM(G4-E4)</f>
        <v>-441</v>
      </c>
      <c r="I4" s="140">
        <v>11500</v>
      </c>
      <c r="J4" s="172">
        <f>I4/E4</f>
        <v>1.0737628384687208</v>
      </c>
      <c r="K4" s="172">
        <f>I4/G4</f>
        <v>1.1198753530041874</v>
      </c>
      <c r="L4" s="74" t="s">
        <v>241</v>
      </c>
      <c r="M4" s="75"/>
      <c r="N4" s="67"/>
      <c r="O4" s="71"/>
    </row>
    <row r="5" spans="1:23" x14ac:dyDescent="0.25">
      <c r="A5" s="60"/>
      <c r="B5" s="61" t="s">
        <v>248</v>
      </c>
      <c r="C5" s="53"/>
      <c r="D5" s="73"/>
      <c r="E5" s="53"/>
      <c r="F5" s="72"/>
      <c r="G5" s="76">
        <v>650</v>
      </c>
      <c r="H5" s="73">
        <f t="shared" ref="H5:H39" si="0">SUM(G5-E5)</f>
        <v>650</v>
      </c>
      <c r="I5" s="140"/>
      <c r="J5" s="172" t="e">
        <f t="shared" ref="J5:J68" si="1">I5/E5</f>
        <v>#DIV/0!</v>
      </c>
      <c r="K5" s="172">
        <f t="shared" ref="K5:K68" si="2">I5/G5</f>
        <v>0</v>
      </c>
      <c r="L5" s="59" t="s">
        <v>240</v>
      </c>
      <c r="M5" s="75"/>
    </row>
    <row r="6" spans="1:23" x14ac:dyDescent="0.25">
      <c r="A6" s="60"/>
      <c r="B6" s="61" t="s">
        <v>113</v>
      </c>
      <c r="C6" s="53"/>
      <c r="D6" s="73">
        <v>324</v>
      </c>
      <c r="E6" s="53">
        <v>324</v>
      </c>
      <c r="F6" s="72">
        <v>182</v>
      </c>
      <c r="G6" s="72">
        <v>324</v>
      </c>
      <c r="H6" s="73">
        <f t="shared" si="0"/>
        <v>0</v>
      </c>
      <c r="I6" s="140">
        <v>350</v>
      </c>
      <c r="J6" s="172">
        <f t="shared" si="1"/>
        <v>1.0802469135802468</v>
      </c>
      <c r="K6" s="172">
        <f t="shared" si="2"/>
        <v>1.0802469135802468</v>
      </c>
      <c r="L6" s="59"/>
      <c r="M6" s="75"/>
    </row>
    <row r="7" spans="1:23" x14ac:dyDescent="0.25">
      <c r="A7" s="61"/>
      <c r="B7" s="61" t="s">
        <v>114</v>
      </c>
      <c r="C7" s="53"/>
      <c r="D7" s="73">
        <v>130</v>
      </c>
      <c r="E7" s="53">
        <v>120</v>
      </c>
      <c r="F7" s="72">
        <v>44</v>
      </c>
      <c r="G7" s="72">
        <v>62</v>
      </c>
      <c r="H7" s="73">
        <f t="shared" si="0"/>
        <v>-58</v>
      </c>
      <c r="I7" s="140">
        <v>120</v>
      </c>
      <c r="J7" s="172">
        <f t="shared" si="1"/>
        <v>1</v>
      </c>
      <c r="K7" s="172">
        <f t="shared" si="2"/>
        <v>1.935483870967742</v>
      </c>
      <c r="L7" s="59"/>
      <c r="M7" s="75"/>
    </row>
    <row r="8" spans="1:23" ht="14.25" customHeight="1" x14ac:dyDescent="0.25">
      <c r="A8" s="77"/>
      <c r="B8" s="61" t="s">
        <v>115</v>
      </c>
      <c r="C8" s="59"/>
      <c r="D8" s="73">
        <v>0</v>
      </c>
      <c r="E8" s="53">
        <v>400</v>
      </c>
      <c r="F8" s="72">
        <v>0</v>
      </c>
      <c r="G8" s="72">
        <v>0</v>
      </c>
      <c r="H8" s="73">
        <f t="shared" si="0"/>
        <v>-400</v>
      </c>
      <c r="I8" s="140">
        <v>400</v>
      </c>
      <c r="J8" s="172">
        <f t="shared" si="1"/>
        <v>1</v>
      </c>
      <c r="K8" s="172" t="e">
        <f t="shared" si="2"/>
        <v>#DIV/0!</v>
      </c>
      <c r="L8" s="59"/>
      <c r="M8" s="75"/>
    </row>
    <row r="9" spans="1:23" x14ac:dyDescent="0.25">
      <c r="A9" s="60" t="s">
        <v>116</v>
      </c>
      <c r="B9" s="61"/>
      <c r="C9" s="53"/>
      <c r="D9" s="73"/>
      <c r="E9" s="53"/>
      <c r="F9" s="72"/>
      <c r="G9" s="72"/>
      <c r="H9" s="73"/>
      <c r="I9" s="140"/>
      <c r="J9" s="172"/>
      <c r="K9" s="172"/>
      <c r="L9" s="59"/>
      <c r="M9" s="75"/>
    </row>
    <row r="10" spans="1:23" x14ac:dyDescent="0.25">
      <c r="A10" s="60"/>
      <c r="B10" s="61" t="s">
        <v>117</v>
      </c>
      <c r="C10" s="53"/>
      <c r="D10" s="73">
        <v>275</v>
      </c>
      <c r="E10" s="53">
        <v>275</v>
      </c>
      <c r="F10" s="72">
        <v>285</v>
      </c>
      <c r="G10" s="72">
        <v>285</v>
      </c>
      <c r="H10" s="73">
        <f t="shared" si="0"/>
        <v>10</v>
      </c>
      <c r="I10" s="140">
        <v>310</v>
      </c>
      <c r="J10" s="172">
        <f t="shared" si="1"/>
        <v>1.1272727272727272</v>
      </c>
      <c r="K10" s="172">
        <f t="shared" si="2"/>
        <v>1.0877192982456141</v>
      </c>
      <c r="L10" s="59"/>
      <c r="M10" s="75"/>
    </row>
    <row r="11" spans="1:23" ht="15" customHeight="1" x14ac:dyDescent="0.25">
      <c r="A11" s="60"/>
      <c r="B11" s="61" t="s">
        <v>118</v>
      </c>
      <c r="C11" s="53"/>
      <c r="D11" s="73">
        <v>300</v>
      </c>
      <c r="E11" s="53">
        <v>300</v>
      </c>
      <c r="F11" s="72">
        <v>300</v>
      </c>
      <c r="G11" s="72">
        <v>300</v>
      </c>
      <c r="H11" s="73">
        <f t="shared" si="0"/>
        <v>0</v>
      </c>
      <c r="I11" s="140">
        <v>320</v>
      </c>
      <c r="J11" s="172">
        <f t="shared" si="1"/>
        <v>1.0666666666666667</v>
      </c>
      <c r="K11" s="172">
        <f t="shared" si="2"/>
        <v>1.0666666666666667</v>
      </c>
      <c r="L11" s="59" t="s">
        <v>119</v>
      </c>
      <c r="M11" s="75"/>
    </row>
    <row r="12" spans="1:23" ht="15" customHeight="1" x14ac:dyDescent="0.25">
      <c r="A12" s="60"/>
      <c r="B12" s="61" t="s">
        <v>120</v>
      </c>
      <c r="C12" s="53"/>
      <c r="D12" s="73">
        <v>105</v>
      </c>
      <c r="E12" s="53">
        <v>165</v>
      </c>
      <c r="F12" s="72">
        <v>100</v>
      </c>
      <c r="G12" s="72">
        <v>100</v>
      </c>
      <c r="H12" s="73">
        <f t="shared" si="0"/>
        <v>-65</v>
      </c>
      <c r="I12" s="140">
        <v>100</v>
      </c>
      <c r="J12" s="172">
        <f t="shared" si="1"/>
        <v>0.60606060606060608</v>
      </c>
      <c r="K12" s="172">
        <f t="shared" si="2"/>
        <v>1</v>
      </c>
      <c r="L12" s="59"/>
      <c r="M12" s="75"/>
    </row>
    <row r="13" spans="1:23" ht="15" customHeight="1" x14ac:dyDescent="0.25">
      <c r="A13" s="61"/>
      <c r="B13" s="61" t="s">
        <v>121</v>
      </c>
      <c r="C13" s="53"/>
      <c r="D13" s="73">
        <v>455</v>
      </c>
      <c r="E13" s="53">
        <v>464</v>
      </c>
      <c r="F13" s="72">
        <v>461</v>
      </c>
      <c r="G13" s="78">
        <v>461</v>
      </c>
      <c r="H13" s="73">
        <f t="shared" si="0"/>
        <v>-3</v>
      </c>
      <c r="I13" s="140">
        <v>501</v>
      </c>
      <c r="J13" s="172">
        <f t="shared" si="1"/>
        <v>1.0797413793103448</v>
      </c>
      <c r="K13" s="172">
        <f t="shared" si="2"/>
        <v>1.086767895878525</v>
      </c>
      <c r="L13" s="79">
        <v>8.7999999999999995E-2</v>
      </c>
      <c r="M13" s="75"/>
    </row>
    <row r="14" spans="1:23" ht="15" customHeight="1" x14ac:dyDescent="0.25">
      <c r="A14" s="61"/>
      <c r="B14" s="61" t="s">
        <v>122</v>
      </c>
      <c r="C14" s="53"/>
      <c r="D14" s="73">
        <v>35</v>
      </c>
      <c r="E14" s="53">
        <v>35</v>
      </c>
      <c r="F14" s="72">
        <v>35</v>
      </c>
      <c r="G14" s="78">
        <v>35</v>
      </c>
      <c r="H14" s="73">
        <f t="shared" si="0"/>
        <v>0</v>
      </c>
      <c r="I14" s="140">
        <v>35</v>
      </c>
      <c r="J14" s="172">
        <f t="shared" si="1"/>
        <v>1</v>
      </c>
      <c r="K14" s="172">
        <f t="shared" si="2"/>
        <v>1</v>
      </c>
      <c r="L14" s="59"/>
      <c r="M14" s="75"/>
    </row>
    <row r="15" spans="1:23" ht="15" customHeight="1" x14ac:dyDescent="0.25">
      <c r="A15" s="60"/>
      <c r="B15" s="61" t="s">
        <v>123</v>
      </c>
      <c r="C15" s="53"/>
      <c r="D15" s="73">
        <v>1055</v>
      </c>
      <c r="E15" s="53">
        <v>1200</v>
      </c>
      <c r="F15" s="72">
        <v>1137</v>
      </c>
      <c r="G15" s="72">
        <v>1137</v>
      </c>
      <c r="H15" s="73">
        <f t="shared" si="0"/>
        <v>-63</v>
      </c>
      <c r="I15" s="140">
        <v>1200</v>
      </c>
      <c r="J15" s="172">
        <f t="shared" si="1"/>
        <v>1</v>
      </c>
      <c r="K15" s="172">
        <f t="shared" si="2"/>
        <v>1.0554089709762533</v>
      </c>
      <c r="L15" s="59" t="s">
        <v>250</v>
      </c>
      <c r="M15" s="75"/>
    </row>
    <row r="16" spans="1:23" ht="15" customHeight="1" x14ac:dyDescent="0.25">
      <c r="A16" s="60"/>
      <c r="B16" s="61" t="s">
        <v>124</v>
      </c>
      <c r="C16" s="53"/>
      <c r="D16" s="73">
        <v>0</v>
      </c>
      <c r="E16" s="53">
        <v>100</v>
      </c>
      <c r="F16" s="72">
        <v>0</v>
      </c>
      <c r="G16" s="72">
        <v>0</v>
      </c>
      <c r="H16" s="73">
        <f t="shared" si="0"/>
        <v>-100</v>
      </c>
      <c r="I16" s="140">
        <v>100</v>
      </c>
      <c r="J16" s="172">
        <f t="shared" si="1"/>
        <v>1</v>
      </c>
      <c r="K16" s="172" t="e">
        <f t="shared" si="2"/>
        <v>#DIV/0!</v>
      </c>
      <c r="L16" s="59"/>
      <c r="M16" s="75"/>
    </row>
    <row r="17" spans="1:13" ht="15" customHeight="1" x14ac:dyDescent="0.25">
      <c r="A17" s="60"/>
      <c r="B17" s="61" t="s">
        <v>125</v>
      </c>
      <c r="C17" s="53"/>
      <c r="D17" s="73">
        <v>363</v>
      </c>
      <c r="E17" s="53">
        <v>100</v>
      </c>
      <c r="F17" s="72">
        <v>218</v>
      </c>
      <c r="G17" s="72">
        <v>388</v>
      </c>
      <c r="H17" s="73">
        <f t="shared" si="0"/>
        <v>288</v>
      </c>
      <c r="I17" s="140">
        <v>400</v>
      </c>
      <c r="J17" s="172">
        <f t="shared" si="1"/>
        <v>4</v>
      </c>
      <c r="K17" s="172">
        <f t="shared" si="2"/>
        <v>1.0309278350515463</v>
      </c>
      <c r="L17" s="80"/>
      <c r="M17" s="75"/>
    </row>
    <row r="18" spans="1:13" ht="15" customHeight="1" x14ac:dyDescent="0.25">
      <c r="A18" s="61"/>
      <c r="B18" s="61" t="s">
        <v>126</v>
      </c>
      <c r="C18" s="53"/>
      <c r="D18" s="73">
        <v>728</v>
      </c>
      <c r="E18" s="53">
        <v>500</v>
      </c>
      <c r="F18" s="72">
        <v>76</v>
      </c>
      <c r="G18" s="72">
        <v>266</v>
      </c>
      <c r="H18" s="73">
        <f t="shared" si="0"/>
        <v>-234</v>
      </c>
      <c r="I18" s="140">
        <v>266</v>
      </c>
      <c r="J18" s="172">
        <f t="shared" si="1"/>
        <v>0.53200000000000003</v>
      </c>
      <c r="K18" s="172">
        <f t="shared" si="2"/>
        <v>1</v>
      </c>
      <c r="L18" s="80" t="s">
        <v>112</v>
      </c>
      <c r="M18" s="75"/>
    </row>
    <row r="19" spans="1:13" ht="15" customHeight="1" x14ac:dyDescent="0.25">
      <c r="A19" s="61"/>
      <c r="B19" s="61" t="s">
        <v>127</v>
      </c>
      <c r="C19" s="53"/>
      <c r="D19" s="73">
        <v>334</v>
      </c>
      <c r="E19" s="53">
        <v>400</v>
      </c>
      <c r="F19" s="72">
        <v>196</v>
      </c>
      <c r="G19" s="72">
        <v>356</v>
      </c>
      <c r="H19" s="73">
        <f t="shared" si="0"/>
        <v>-44</v>
      </c>
      <c r="I19" s="140">
        <v>400</v>
      </c>
      <c r="J19" s="172">
        <f t="shared" si="1"/>
        <v>1</v>
      </c>
      <c r="K19" s="172">
        <f t="shared" si="2"/>
        <v>1.1235955056179776</v>
      </c>
      <c r="L19" s="80" t="s">
        <v>251</v>
      </c>
      <c r="M19" s="75"/>
    </row>
    <row r="20" spans="1:13" ht="15" customHeight="1" x14ac:dyDescent="0.25">
      <c r="A20" s="61"/>
      <c r="B20" s="61" t="s">
        <v>128</v>
      </c>
      <c r="C20" s="53"/>
      <c r="D20" s="73">
        <v>409</v>
      </c>
      <c r="E20" s="53">
        <v>500</v>
      </c>
      <c r="F20" s="72">
        <v>65</v>
      </c>
      <c r="G20" s="72">
        <v>438</v>
      </c>
      <c r="H20" s="73">
        <f t="shared" si="0"/>
        <v>-62</v>
      </c>
      <c r="I20" s="140">
        <v>500</v>
      </c>
      <c r="J20" s="172">
        <f t="shared" si="1"/>
        <v>1</v>
      </c>
      <c r="K20" s="172">
        <f t="shared" si="2"/>
        <v>1.1415525114155252</v>
      </c>
      <c r="L20" s="80" t="s">
        <v>129</v>
      </c>
      <c r="M20" s="75"/>
    </row>
    <row r="21" spans="1:13" ht="15" customHeight="1" x14ac:dyDescent="0.25">
      <c r="A21" s="60"/>
      <c r="B21" s="61"/>
      <c r="C21" s="53"/>
      <c r="D21" s="73"/>
      <c r="E21" s="53"/>
      <c r="F21" s="72"/>
      <c r="G21" s="78"/>
      <c r="H21" s="73"/>
      <c r="J21" s="172"/>
      <c r="K21" s="172"/>
      <c r="L21" s="80"/>
      <c r="M21" s="75"/>
    </row>
    <row r="22" spans="1:13" ht="13.5" customHeight="1" x14ac:dyDescent="0.25">
      <c r="A22" s="61"/>
      <c r="B22" s="61" t="s">
        <v>239</v>
      </c>
      <c r="C22" s="53"/>
      <c r="D22" s="73"/>
      <c r="E22" s="53"/>
      <c r="F22" s="72">
        <v>117</v>
      </c>
      <c r="G22" s="72">
        <v>117</v>
      </c>
      <c r="H22" s="73">
        <f t="shared" si="0"/>
        <v>117</v>
      </c>
      <c r="J22" s="172"/>
      <c r="K22" s="172"/>
      <c r="L22" s="59"/>
      <c r="M22" s="75"/>
    </row>
    <row r="23" spans="1:13" ht="14.25" customHeight="1" x14ac:dyDescent="0.25">
      <c r="A23" s="77"/>
      <c r="B23" s="61" t="s">
        <v>182</v>
      </c>
      <c r="C23" s="59"/>
      <c r="D23" s="73"/>
      <c r="E23" s="53"/>
      <c r="F23" s="73"/>
      <c r="G23" s="73"/>
      <c r="H23" s="73">
        <f t="shared" si="0"/>
        <v>0</v>
      </c>
      <c r="J23" s="172"/>
      <c r="K23" s="172"/>
      <c r="L23" s="80" t="s">
        <v>185</v>
      </c>
      <c r="M23" s="75"/>
    </row>
    <row r="24" spans="1:13" ht="14.25" customHeight="1" x14ac:dyDescent="0.25">
      <c r="A24" s="77"/>
      <c r="B24" s="61"/>
      <c r="C24" s="53"/>
      <c r="D24" s="73"/>
      <c r="E24" s="53"/>
      <c r="F24" s="73"/>
      <c r="G24" s="73"/>
      <c r="H24" s="73">
        <f t="shared" si="0"/>
        <v>0</v>
      </c>
      <c r="J24" s="172"/>
      <c r="K24" s="172"/>
      <c r="L24" s="80"/>
      <c r="M24" s="75"/>
    </row>
    <row r="25" spans="1:13" x14ac:dyDescent="0.25">
      <c r="A25" s="81" t="s">
        <v>130</v>
      </c>
      <c r="B25" s="61"/>
      <c r="C25" s="53"/>
      <c r="D25" s="73"/>
      <c r="E25" s="53"/>
      <c r="F25" s="72"/>
      <c r="G25" s="72"/>
      <c r="H25" s="73">
        <f t="shared" si="0"/>
        <v>0</v>
      </c>
      <c r="J25" s="172"/>
      <c r="K25" s="172"/>
      <c r="L25" s="59"/>
      <c r="M25" s="75"/>
    </row>
    <row r="26" spans="1:13" x14ac:dyDescent="0.25">
      <c r="A26" s="77"/>
      <c r="B26" s="82" t="s">
        <v>131</v>
      </c>
      <c r="C26" s="53"/>
      <c r="D26" s="73">
        <v>461</v>
      </c>
      <c r="E26" s="53">
        <v>200</v>
      </c>
      <c r="F26" s="72">
        <v>370</v>
      </c>
      <c r="G26" s="72">
        <v>370</v>
      </c>
      <c r="H26" s="73">
        <f t="shared" si="0"/>
        <v>170</v>
      </c>
      <c r="I26" s="140">
        <v>200</v>
      </c>
      <c r="J26" s="172">
        <f t="shared" si="1"/>
        <v>1</v>
      </c>
      <c r="K26" s="172">
        <f t="shared" si="2"/>
        <v>0.54054054054054057</v>
      </c>
      <c r="L26" s="80" t="s">
        <v>132</v>
      </c>
      <c r="M26" s="75"/>
    </row>
    <row r="27" spans="1:13" ht="14.25" customHeight="1" x14ac:dyDescent="0.25">
      <c r="A27" s="77"/>
      <c r="B27" s="83" t="s">
        <v>133</v>
      </c>
      <c r="C27" s="53"/>
      <c r="D27" s="73">
        <v>2344</v>
      </c>
      <c r="E27" s="53">
        <v>2000</v>
      </c>
      <c r="F27" s="72">
        <v>1750</v>
      </c>
      <c r="G27" s="72">
        <v>2450</v>
      </c>
      <c r="H27" s="73">
        <f t="shared" si="0"/>
        <v>450</v>
      </c>
      <c r="I27" s="140">
        <v>2560</v>
      </c>
      <c r="J27" s="172">
        <f t="shared" si="1"/>
        <v>1.28</v>
      </c>
      <c r="K27" s="172">
        <f t="shared" si="2"/>
        <v>1.0448979591836736</v>
      </c>
      <c r="L27" s="84"/>
      <c r="M27" s="75"/>
    </row>
    <row r="28" spans="1:13" ht="14.25" customHeight="1" x14ac:dyDescent="0.25">
      <c r="A28" s="61"/>
      <c r="B28" s="83" t="s">
        <v>134</v>
      </c>
      <c r="C28" s="53"/>
      <c r="D28" s="73">
        <v>260</v>
      </c>
      <c r="E28" s="53">
        <v>500</v>
      </c>
      <c r="F28" s="72">
        <v>861</v>
      </c>
      <c r="G28" s="72">
        <v>1411</v>
      </c>
      <c r="H28" s="73">
        <f t="shared" si="0"/>
        <v>911</v>
      </c>
      <c r="I28" s="140">
        <v>2300</v>
      </c>
      <c r="J28" s="172">
        <f t="shared" si="1"/>
        <v>4.5999999999999996</v>
      </c>
      <c r="K28" s="172">
        <f t="shared" si="2"/>
        <v>1.630049610205528</v>
      </c>
      <c r="L28" s="80" t="s">
        <v>252</v>
      </c>
      <c r="M28" s="75"/>
    </row>
    <row r="29" spans="1:13" ht="14.25" customHeight="1" x14ac:dyDescent="0.25">
      <c r="B29" s="52" t="s">
        <v>135</v>
      </c>
      <c r="C29" s="53"/>
      <c r="D29" s="73">
        <v>2344</v>
      </c>
      <c r="E29" s="53">
        <v>2000</v>
      </c>
      <c r="F29" s="72">
        <v>1100</v>
      </c>
      <c r="G29" s="72">
        <v>1320</v>
      </c>
      <c r="H29" s="73">
        <f t="shared" si="0"/>
        <v>-680</v>
      </c>
      <c r="I29" s="140">
        <v>1440</v>
      </c>
      <c r="J29" s="172">
        <f t="shared" si="1"/>
        <v>0.72</v>
      </c>
      <c r="K29" s="172">
        <f t="shared" si="2"/>
        <v>1.0909090909090908</v>
      </c>
      <c r="L29" s="80"/>
      <c r="M29" s="75"/>
    </row>
    <row r="30" spans="1:13" ht="14.25" customHeight="1" x14ac:dyDescent="0.25">
      <c r="B30" s="52" t="s">
        <v>184</v>
      </c>
      <c r="C30" s="53"/>
      <c r="D30" s="73">
        <v>303</v>
      </c>
      <c r="E30" s="53">
        <v>610</v>
      </c>
      <c r="F30" s="72">
        <v>91</v>
      </c>
      <c r="G30" s="72">
        <v>150</v>
      </c>
      <c r="H30" s="73">
        <f t="shared" si="0"/>
        <v>-460</v>
      </c>
      <c r="I30" s="140">
        <v>300</v>
      </c>
      <c r="J30" s="172">
        <f t="shared" si="1"/>
        <v>0.49180327868852458</v>
      </c>
      <c r="K30" s="172">
        <f t="shared" si="2"/>
        <v>2</v>
      </c>
      <c r="L30" s="80" t="s">
        <v>253</v>
      </c>
      <c r="M30" s="75"/>
    </row>
    <row r="31" spans="1:13" ht="14.25" customHeight="1" x14ac:dyDescent="0.25">
      <c r="A31" s="60" t="s">
        <v>136</v>
      </c>
      <c r="B31" s="61"/>
      <c r="C31" s="59"/>
      <c r="D31" s="73">
        <v>1200</v>
      </c>
      <c r="E31" s="53">
        <v>1100</v>
      </c>
      <c r="F31" s="72">
        <v>350</v>
      </c>
      <c r="G31" s="72">
        <v>550</v>
      </c>
      <c r="H31" s="73">
        <f t="shared" si="0"/>
        <v>-550</v>
      </c>
      <c r="I31" s="140">
        <v>1100</v>
      </c>
      <c r="J31" s="172">
        <f t="shared" si="1"/>
        <v>1</v>
      </c>
      <c r="K31" s="172">
        <f t="shared" si="2"/>
        <v>2</v>
      </c>
      <c r="L31" s="80" t="s">
        <v>254</v>
      </c>
      <c r="M31" s="75"/>
    </row>
    <row r="32" spans="1:13" x14ac:dyDescent="0.25">
      <c r="A32" s="60" t="s">
        <v>137</v>
      </c>
      <c r="B32" s="61"/>
      <c r="C32" s="53"/>
      <c r="D32" s="73"/>
      <c r="E32" s="53"/>
      <c r="F32" s="72"/>
      <c r="G32" s="72"/>
      <c r="H32" s="73"/>
      <c r="J32" s="172"/>
      <c r="K32" s="172"/>
      <c r="L32" s="80"/>
      <c r="M32" s="75"/>
    </row>
    <row r="33" spans="1:15" ht="12.6" customHeight="1" x14ac:dyDescent="0.25">
      <c r="A33" s="61"/>
      <c r="B33" s="61" t="s">
        <v>138</v>
      </c>
      <c r="C33" s="53"/>
      <c r="D33" s="73">
        <v>1423</v>
      </c>
      <c r="E33" s="53">
        <v>2000</v>
      </c>
      <c r="F33" s="72">
        <v>791</v>
      </c>
      <c r="G33" s="72">
        <v>1360</v>
      </c>
      <c r="H33" s="73">
        <f t="shared" si="0"/>
        <v>-640</v>
      </c>
      <c r="I33" s="140">
        <v>5000</v>
      </c>
      <c r="J33" s="172">
        <f t="shared" si="1"/>
        <v>2.5</v>
      </c>
      <c r="K33" s="172">
        <f t="shared" si="2"/>
        <v>3.6764705882352939</v>
      </c>
      <c r="L33" s="80" t="s">
        <v>267</v>
      </c>
      <c r="M33" s="75"/>
    </row>
    <row r="34" spans="1:15" ht="14.25" customHeight="1" x14ac:dyDescent="0.25">
      <c r="A34" s="77"/>
      <c r="B34" s="61" t="s">
        <v>139</v>
      </c>
      <c r="C34" s="61"/>
      <c r="D34" s="72">
        <v>200</v>
      </c>
      <c r="E34" s="53">
        <v>280</v>
      </c>
      <c r="F34" s="72">
        <v>470</v>
      </c>
      <c r="G34" s="72">
        <v>940</v>
      </c>
      <c r="H34" s="73">
        <f t="shared" si="0"/>
        <v>660</v>
      </c>
      <c r="I34" s="140">
        <v>940</v>
      </c>
      <c r="J34" s="172">
        <f t="shared" si="1"/>
        <v>3.3571428571428572</v>
      </c>
      <c r="K34" s="172">
        <f t="shared" si="2"/>
        <v>1</v>
      </c>
      <c r="L34" s="61" t="s">
        <v>255</v>
      </c>
      <c r="M34" s="75"/>
    </row>
    <row r="35" spans="1:15" ht="14.25" customHeight="1" x14ac:dyDescent="0.25">
      <c r="A35" s="77"/>
      <c r="B35" s="61" t="s">
        <v>140</v>
      </c>
      <c r="C35" s="28"/>
      <c r="D35" s="72"/>
      <c r="E35" s="53">
        <v>100</v>
      </c>
      <c r="F35" s="72">
        <v>0</v>
      </c>
      <c r="G35" s="72">
        <v>0</v>
      </c>
      <c r="H35" s="73">
        <f t="shared" si="0"/>
        <v>-100</v>
      </c>
      <c r="I35" s="53" t="s">
        <v>112</v>
      </c>
      <c r="J35" s="172" t="e">
        <f t="shared" si="1"/>
        <v>#VALUE!</v>
      </c>
      <c r="K35" s="172" t="e">
        <f t="shared" si="2"/>
        <v>#VALUE!</v>
      </c>
      <c r="L35" s="61" t="s">
        <v>141</v>
      </c>
      <c r="M35" s="75"/>
    </row>
    <row r="36" spans="1:15" ht="14.25" customHeight="1" x14ac:dyDescent="0.25">
      <c r="A36" s="60" t="s">
        <v>142</v>
      </c>
      <c r="B36" s="61"/>
      <c r="C36" s="28"/>
      <c r="D36" s="72"/>
      <c r="E36" s="53"/>
      <c r="F36" s="72"/>
      <c r="G36" s="72"/>
      <c r="H36" s="73"/>
      <c r="J36" s="172"/>
      <c r="K36" s="172"/>
      <c r="L36" s="61" t="s">
        <v>256</v>
      </c>
      <c r="M36" s="75"/>
    </row>
    <row r="37" spans="1:15" x14ac:dyDescent="0.25">
      <c r="A37" s="77"/>
      <c r="B37" s="61" t="s">
        <v>257</v>
      </c>
      <c r="C37" s="53"/>
      <c r="D37" s="72"/>
      <c r="E37" s="53">
        <v>150</v>
      </c>
      <c r="F37" s="72"/>
      <c r="G37" s="72">
        <v>150</v>
      </c>
      <c r="H37" s="73">
        <f t="shared" si="0"/>
        <v>0</v>
      </c>
      <c r="I37" s="140">
        <v>200</v>
      </c>
      <c r="J37" s="172">
        <f t="shared" si="1"/>
        <v>1.3333333333333333</v>
      </c>
      <c r="K37" s="172">
        <f t="shared" si="2"/>
        <v>1.3333333333333333</v>
      </c>
      <c r="L37" s="85"/>
      <c r="M37" s="75"/>
    </row>
    <row r="38" spans="1:15" s="28" customFormat="1" x14ac:dyDescent="0.25">
      <c r="A38" s="61"/>
      <c r="B38" s="61" t="s">
        <v>143</v>
      </c>
      <c r="D38" s="72">
        <v>46</v>
      </c>
      <c r="E38" s="28">
        <v>50</v>
      </c>
      <c r="F38" s="72">
        <v>50</v>
      </c>
      <c r="G38" s="72">
        <v>50</v>
      </c>
      <c r="H38" s="72">
        <f t="shared" si="0"/>
        <v>0</v>
      </c>
      <c r="I38" s="140">
        <v>50</v>
      </c>
      <c r="J38" s="172">
        <f t="shared" si="1"/>
        <v>1</v>
      </c>
      <c r="K38" s="172">
        <f t="shared" si="2"/>
        <v>1</v>
      </c>
      <c r="L38" s="61"/>
      <c r="M38" s="61"/>
    </row>
    <row r="39" spans="1:15" s="28" customFormat="1" x14ac:dyDescent="0.25">
      <c r="A39" s="61"/>
      <c r="B39" s="61" t="s">
        <v>183</v>
      </c>
      <c r="D39" s="72"/>
      <c r="E39" s="28">
        <v>200</v>
      </c>
      <c r="F39" s="72"/>
      <c r="G39" s="72">
        <v>200</v>
      </c>
      <c r="H39" s="72">
        <f t="shared" si="0"/>
        <v>0</v>
      </c>
      <c r="I39" s="140">
        <v>200</v>
      </c>
      <c r="J39" s="172">
        <f t="shared" si="1"/>
        <v>1</v>
      </c>
      <c r="K39" s="172">
        <f t="shared" si="2"/>
        <v>1</v>
      </c>
      <c r="L39" s="61"/>
      <c r="M39" s="61"/>
    </row>
    <row r="40" spans="1:15" s="28" customFormat="1" ht="18" customHeight="1" x14ac:dyDescent="0.25">
      <c r="A40" s="61"/>
      <c r="B40" s="86" t="s">
        <v>181</v>
      </c>
      <c r="C40" s="53" t="s">
        <v>186</v>
      </c>
      <c r="D40" s="123">
        <f>SUM(D4:D39)</f>
        <v>23573</v>
      </c>
      <c r="E40" s="123">
        <f>SUM(E4:E39)</f>
        <v>24783</v>
      </c>
      <c r="F40" s="123">
        <f>SUM(F4:F39)</f>
        <v>15043</v>
      </c>
      <c r="G40" s="123">
        <f>SUM(G4:G39)</f>
        <v>24139</v>
      </c>
      <c r="H40" s="123">
        <f t="shared" ref="H40:H56" si="3">SUM(G40-E40)</f>
        <v>-644</v>
      </c>
      <c r="I40" s="123">
        <f>SUM(I4:I39)</f>
        <v>30792</v>
      </c>
      <c r="J40" s="172">
        <f t="shared" si="1"/>
        <v>1.2424645926643263</v>
      </c>
      <c r="K40" s="172">
        <f t="shared" si="2"/>
        <v>1.2756120800364554</v>
      </c>
      <c r="L40" s="74">
        <f>SUM(I40-E40)</f>
        <v>6009</v>
      </c>
      <c r="M40" s="61"/>
      <c r="N40" s="49"/>
    </row>
    <row r="41" spans="1:15" s="28" customFormat="1" ht="18" customHeight="1" x14ac:dyDescent="0.25">
      <c r="A41" s="88"/>
      <c r="B41" s="89"/>
      <c r="C41" s="53"/>
      <c r="D41" s="90"/>
      <c r="E41" s="72"/>
      <c r="F41" s="90"/>
      <c r="G41" s="90"/>
      <c r="H41" s="90"/>
      <c r="I41" s="90"/>
      <c r="J41" s="172" t="e">
        <f t="shared" si="1"/>
        <v>#DIV/0!</v>
      </c>
      <c r="K41" s="172"/>
      <c r="L41" s="59"/>
      <c r="M41" s="61"/>
    </row>
    <row r="42" spans="1:15" ht="14.25" customHeight="1" x14ac:dyDescent="0.25">
      <c r="A42" s="60" t="s">
        <v>144</v>
      </c>
      <c r="B42" s="61"/>
      <c r="C42" s="59"/>
      <c r="D42" s="90"/>
      <c r="E42" s="73"/>
      <c r="F42" s="90" t="s">
        <v>273</v>
      </c>
      <c r="G42" s="90">
        <v>3829</v>
      </c>
      <c r="H42" s="91"/>
      <c r="I42" s="92"/>
      <c r="J42" s="172" t="e">
        <f t="shared" si="1"/>
        <v>#DIV/0!</v>
      </c>
      <c r="K42" s="172"/>
      <c r="L42" s="80"/>
      <c r="M42" s="75"/>
      <c r="N42" s="75"/>
    </row>
    <row r="43" spans="1:15" x14ac:dyDescent="0.25">
      <c r="A43" s="61"/>
      <c r="B43" s="61" t="s">
        <v>145</v>
      </c>
      <c r="C43" s="127"/>
      <c r="D43" s="72">
        <v>1075</v>
      </c>
      <c r="E43" s="73">
        <v>3000</v>
      </c>
      <c r="F43" s="90">
        <v>2179</v>
      </c>
      <c r="G43" s="90">
        <v>0</v>
      </c>
      <c r="H43" s="93">
        <f t="shared" si="3"/>
        <v>-3000</v>
      </c>
      <c r="I43" s="94">
        <v>2000</v>
      </c>
      <c r="J43" s="172">
        <f t="shared" si="1"/>
        <v>0.66666666666666663</v>
      </c>
      <c r="K43" s="172" t="e">
        <f t="shared" si="2"/>
        <v>#DIV/0!</v>
      </c>
      <c r="L43" s="95"/>
      <c r="M43" s="96"/>
      <c r="N43" s="75"/>
    </row>
    <row r="44" spans="1:15" ht="14.25" customHeight="1" x14ac:dyDescent="0.25">
      <c r="A44" s="61"/>
      <c r="B44" s="61" t="s">
        <v>244</v>
      </c>
      <c r="C44" s="59"/>
      <c r="D44" s="72"/>
      <c r="E44" s="73">
        <v>200</v>
      </c>
      <c r="F44" s="90">
        <v>200</v>
      </c>
      <c r="G44" s="90">
        <v>0</v>
      </c>
      <c r="H44" s="93">
        <f t="shared" si="3"/>
        <v>-200</v>
      </c>
      <c r="I44" s="97">
        <v>200</v>
      </c>
      <c r="J44" s="172">
        <f t="shared" si="1"/>
        <v>1</v>
      </c>
      <c r="K44" s="172" t="e">
        <f t="shared" si="2"/>
        <v>#DIV/0!</v>
      </c>
      <c r="L44" s="95" t="s">
        <v>258</v>
      </c>
      <c r="M44" s="96"/>
      <c r="N44" s="75"/>
    </row>
    <row r="45" spans="1:15" x14ac:dyDescent="0.25">
      <c r="A45" s="61"/>
      <c r="B45" s="61" t="s">
        <v>52</v>
      </c>
      <c r="C45" s="59"/>
      <c r="D45" s="72">
        <v>1215</v>
      </c>
      <c r="E45" s="73">
        <v>300</v>
      </c>
      <c r="F45" s="90">
        <v>300</v>
      </c>
      <c r="G45" s="90">
        <v>0</v>
      </c>
      <c r="H45" s="93">
        <f t="shared" si="3"/>
        <v>-300</v>
      </c>
      <c r="I45" s="97">
        <v>300</v>
      </c>
      <c r="J45" s="172">
        <f t="shared" si="1"/>
        <v>1</v>
      </c>
      <c r="K45" s="172" t="e">
        <f t="shared" si="2"/>
        <v>#DIV/0!</v>
      </c>
      <c r="L45" s="84" t="s">
        <v>260</v>
      </c>
      <c r="M45" s="98"/>
      <c r="N45" s="75"/>
      <c r="O45" s="71"/>
    </row>
    <row r="46" spans="1:15" x14ac:dyDescent="0.25">
      <c r="A46" s="61"/>
      <c r="B46" s="61" t="s">
        <v>268</v>
      </c>
      <c r="C46" s="59"/>
      <c r="D46" s="90">
        <v>0</v>
      </c>
      <c r="E46" s="73">
        <v>2250</v>
      </c>
      <c r="F46" s="90">
        <v>2250</v>
      </c>
      <c r="G46" s="90">
        <v>1100</v>
      </c>
      <c r="H46" s="99">
        <f>SUM(G46-E46)</f>
        <v>-1150</v>
      </c>
      <c r="I46" s="100"/>
      <c r="J46" s="172">
        <f t="shared" si="1"/>
        <v>0</v>
      </c>
      <c r="K46" s="172">
        <f t="shared" si="2"/>
        <v>0</v>
      </c>
      <c r="L46" s="59" t="s">
        <v>261</v>
      </c>
      <c r="M46" s="75"/>
      <c r="N46" s="75"/>
    </row>
    <row r="47" spans="1:15" x14ac:dyDescent="0.25">
      <c r="A47" s="61"/>
      <c r="B47" s="61" t="s">
        <v>243</v>
      </c>
      <c r="C47" s="59"/>
      <c r="D47" s="90">
        <v>925</v>
      </c>
      <c r="E47" s="73">
        <v>500</v>
      </c>
      <c r="F47" s="90">
        <v>500</v>
      </c>
      <c r="G47" s="90">
        <v>500</v>
      </c>
      <c r="H47" s="93">
        <f t="shared" ref="H47:H49" si="4">SUM(G47-E47)</f>
        <v>0</v>
      </c>
      <c r="I47" s="100">
        <v>500</v>
      </c>
      <c r="J47" s="172">
        <f t="shared" si="1"/>
        <v>1</v>
      </c>
      <c r="K47" s="172">
        <f t="shared" si="2"/>
        <v>1</v>
      </c>
      <c r="L47" s="59" t="s">
        <v>259</v>
      </c>
      <c r="M47" s="75"/>
      <c r="N47" s="75"/>
    </row>
    <row r="48" spans="1:15" x14ac:dyDescent="0.25">
      <c r="A48" s="61"/>
      <c r="B48" s="61" t="s">
        <v>200</v>
      </c>
      <c r="C48" s="59"/>
      <c r="D48" s="90"/>
      <c r="E48" s="73">
        <v>500</v>
      </c>
      <c r="F48" s="90">
        <v>307</v>
      </c>
      <c r="G48" s="90">
        <v>307</v>
      </c>
      <c r="H48" s="93">
        <f t="shared" si="4"/>
        <v>-193</v>
      </c>
      <c r="I48" s="100"/>
      <c r="J48" s="172">
        <f t="shared" si="1"/>
        <v>0</v>
      </c>
      <c r="K48" s="172">
        <f t="shared" si="2"/>
        <v>0</v>
      </c>
      <c r="L48" s="59"/>
      <c r="M48" s="75"/>
      <c r="N48" s="75"/>
    </row>
    <row r="49" spans="1:14" ht="14.4" thickBot="1" x14ac:dyDescent="0.3">
      <c r="A49" s="52"/>
      <c r="B49" s="52" t="s">
        <v>190</v>
      </c>
      <c r="C49" s="59"/>
      <c r="D49" s="157">
        <f>SUM(D43:D48)</f>
        <v>3215</v>
      </c>
      <c r="E49" s="158">
        <f>SUM(E43:E48)</f>
        <v>6750</v>
      </c>
      <c r="F49" s="159">
        <f>SUM(F43:F48)</f>
        <v>5736</v>
      </c>
      <c r="G49" s="157">
        <f>SUM(G42:G48)</f>
        <v>5736</v>
      </c>
      <c r="H49" s="160">
        <f t="shared" si="4"/>
        <v>-1014</v>
      </c>
      <c r="I49" s="161">
        <f>SUM(I43:I48)</f>
        <v>3000</v>
      </c>
      <c r="J49" s="172">
        <f t="shared" si="1"/>
        <v>0.44444444444444442</v>
      </c>
      <c r="K49" s="172">
        <f t="shared" si="2"/>
        <v>0.52301255230125521</v>
      </c>
      <c r="L49" s="59" t="s">
        <v>4</v>
      </c>
      <c r="M49" s="75"/>
      <c r="N49" s="75"/>
    </row>
    <row r="50" spans="1:14" ht="14.4" thickTop="1" x14ac:dyDescent="0.25">
      <c r="A50" s="52"/>
      <c r="B50" s="61"/>
      <c r="C50" s="59"/>
      <c r="D50" s="152"/>
      <c r="E50" s="153"/>
      <c r="F50" s="154"/>
      <c r="G50" s="154"/>
      <c r="H50" s="155"/>
      <c r="I50" s="156"/>
      <c r="J50" s="172"/>
      <c r="K50" s="172"/>
      <c r="L50" s="59"/>
      <c r="M50" s="75"/>
      <c r="N50" s="75"/>
    </row>
    <row r="51" spans="1:14" x14ac:dyDescent="0.25">
      <c r="B51" s="138" t="s">
        <v>146</v>
      </c>
      <c r="C51" s="59"/>
      <c r="D51" s="104">
        <v>10001</v>
      </c>
      <c r="E51" s="73">
        <v>3250</v>
      </c>
      <c r="F51" s="90">
        <v>0</v>
      </c>
      <c r="G51" s="90">
        <v>0</v>
      </c>
      <c r="H51" s="93">
        <f t="shared" si="3"/>
        <v>-3250</v>
      </c>
      <c r="I51" s="100">
        <v>5500</v>
      </c>
      <c r="J51" s="172">
        <f t="shared" si="1"/>
        <v>1.6923076923076923</v>
      </c>
      <c r="K51" s="172" t="e">
        <f t="shared" si="2"/>
        <v>#DIV/0!</v>
      </c>
      <c r="L51" s="59">
        <v>5500</v>
      </c>
      <c r="M51" s="75"/>
      <c r="N51" s="75"/>
    </row>
    <row r="52" spans="1:14" x14ac:dyDescent="0.25">
      <c r="A52" s="61"/>
      <c r="B52" s="82"/>
      <c r="C52" s="59"/>
      <c r="D52" s="104"/>
      <c r="E52" s="73"/>
      <c r="F52" s="72">
        <v>8798</v>
      </c>
      <c r="G52" s="90">
        <v>8798</v>
      </c>
      <c r="H52" s="93"/>
      <c r="I52" s="103"/>
      <c r="J52" s="172" t="e">
        <f t="shared" si="1"/>
        <v>#DIV/0!</v>
      </c>
      <c r="K52" s="172">
        <f t="shared" si="2"/>
        <v>0</v>
      </c>
      <c r="L52" s="59" t="s">
        <v>247</v>
      </c>
      <c r="M52" s="75"/>
      <c r="N52" s="75"/>
    </row>
    <row r="53" spans="1:14" x14ac:dyDescent="0.25">
      <c r="A53" s="105"/>
      <c r="B53" s="139" t="s">
        <v>189</v>
      </c>
      <c r="C53" s="53" t="s">
        <v>187</v>
      </c>
      <c r="D53" s="106">
        <f>SUM(D49:D52)</f>
        <v>13216</v>
      </c>
      <c r="E53" s="107">
        <f>SUM(E49:E52)</f>
        <v>10000</v>
      </c>
      <c r="F53" s="108">
        <f t="shared" ref="F53:G53" si="5">SUM(F49:F52)</f>
        <v>14534</v>
      </c>
      <c r="G53" s="108">
        <f t="shared" si="5"/>
        <v>14534</v>
      </c>
      <c r="H53" s="109">
        <f t="shared" si="3"/>
        <v>4534</v>
      </c>
      <c r="I53" s="110">
        <f>SUM(I49:I52)</f>
        <v>8500</v>
      </c>
      <c r="J53" s="172">
        <f t="shared" si="1"/>
        <v>0.85</v>
      </c>
      <c r="K53" s="172">
        <f t="shared" si="2"/>
        <v>0.58483555800192655</v>
      </c>
      <c r="L53" s="53"/>
    </row>
    <row r="54" spans="1:14" x14ac:dyDescent="0.25">
      <c r="A54" s="105"/>
      <c r="B54" s="86"/>
      <c r="C54" s="53"/>
      <c r="D54" s="106"/>
      <c r="E54" s="107"/>
      <c r="F54" s="108"/>
      <c r="G54" s="108"/>
      <c r="H54" s="109"/>
      <c r="I54" s="110"/>
      <c r="J54" s="172"/>
      <c r="K54" s="172"/>
      <c r="L54" s="53"/>
    </row>
    <row r="55" spans="1:14" x14ac:dyDescent="0.25">
      <c r="A55" s="111"/>
      <c r="B55" s="86" t="s">
        <v>180</v>
      </c>
      <c r="C55" s="53" t="s">
        <v>188</v>
      </c>
      <c r="D55" s="162">
        <f>SUM(D40+D53)</f>
        <v>36789</v>
      </c>
      <c r="E55" s="163">
        <f t="shared" ref="E55:I55" si="6">SUM(E40+E53)</f>
        <v>34783</v>
      </c>
      <c r="F55" s="164">
        <f t="shared" si="6"/>
        <v>29577</v>
      </c>
      <c r="G55" s="165">
        <f t="shared" si="6"/>
        <v>38673</v>
      </c>
      <c r="H55" s="166">
        <f t="shared" ref="H55" si="7">SUM(G55-E55)</f>
        <v>3890</v>
      </c>
      <c r="I55" s="123">
        <f t="shared" si="6"/>
        <v>39292</v>
      </c>
      <c r="J55" s="172">
        <f t="shared" si="1"/>
        <v>1.1296322916367192</v>
      </c>
      <c r="K55" s="172">
        <f t="shared" si="2"/>
        <v>1.0160059990174024</v>
      </c>
      <c r="L55" s="53"/>
    </row>
    <row r="56" spans="1:14" ht="14.4" x14ac:dyDescent="0.3">
      <c r="A56" s="60" t="s">
        <v>0</v>
      </c>
      <c r="B56" s="114"/>
      <c r="C56" s="59"/>
      <c r="D56" s="90"/>
      <c r="E56" s="73"/>
      <c r="F56" s="90"/>
      <c r="G56" s="115"/>
      <c r="H56" s="116">
        <f t="shared" si="3"/>
        <v>0</v>
      </c>
      <c r="I56" s="115"/>
      <c r="J56" s="172"/>
      <c r="K56" s="172"/>
      <c r="L56" s="117"/>
      <c r="N56" s="118"/>
    </row>
    <row r="57" spans="1:14" x14ac:dyDescent="0.25">
      <c r="A57" s="61"/>
      <c r="B57" s="61" t="s">
        <v>147</v>
      </c>
      <c r="C57" s="59"/>
      <c r="D57" s="90">
        <v>34148</v>
      </c>
      <c r="E57" s="73">
        <v>35172</v>
      </c>
      <c r="F57" s="90">
        <v>35172</v>
      </c>
      <c r="G57" s="115">
        <v>35172</v>
      </c>
      <c r="H57" s="116"/>
      <c r="I57" s="119">
        <v>37947</v>
      </c>
      <c r="J57" s="172">
        <f>(I57-E57)/E57*100</f>
        <v>7.8897987035141588</v>
      </c>
      <c r="K57" s="172">
        <f t="shared" si="2"/>
        <v>1.0788979870351416</v>
      </c>
      <c r="L57" s="120" t="s">
        <v>269</v>
      </c>
    </row>
    <row r="58" spans="1:14" ht="14.4" x14ac:dyDescent="0.3">
      <c r="A58" s="61"/>
      <c r="B58" s="61" t="s">
        <v>148</v>
      </c>
      <c r="C58" s="59"/>
      <c r="D58" s="90">
        <v>170</v>
      </c>
      <c r="E58" s="73">
        <v>140</v>
      </c>
      <c r="F58" s="90"/>
      <c r="G58" s="115">
        <v>143</v>
      </c>
      <c r="H58" s="116"/>
      <c r="I58" s="90">
        <v>145</v>
      </c>
      <c r="J58" s="172">
        <f t="shared" si="1"/>
        <v>1.0357142857142858</v>
      </c>
      <c r="K58" s="172">
        <f t="shared" si="2"/>
        <v>1.013986013986014</v>
      </c>
      <c r="L58" s="59"/>
      <c r="N58" s="118"/>
    </row>
    <row r="59" spans="1:14" x14ac:dyDescent="0.25">
      <c r="A59" s="61"/>
      <c r="B59" s="61" t="s">
        <v>149</v>
      </c>
      <c r="C59" s="59"/>
      <c r="D59" s="90"/>
      <c r="E59" s="73"/>
      <c r="F59" s="121"/>
      <c r="G59" s="115"/>
      <c r="H59" s="116"/>
      <c r="I59" s="90">
        <v>0</v>
      </c>
      <c r="J59" s="172"/>
      <c r="K59" s="172"/>
      <c r="L59" s="59"/>
    </row>
    <row r="60" spans="1:14" x14ac:dyDescent="0.25">
      <c r="A60" s="61"/>
      <c r="B60" s="61" t="s">
        <v>150</v>
      </c>
      <c r="C60" s="59"/>
      <c r="D60" s="90">
        <v>250</v>
      </c>
      <c r="E60" s="73">
        <v>0</v>
      </c>
      <c r="F60" s="121"/>
      <c r="G60" s="115">
        <v>0</v>
      </c>
      <c r="H60" s="116"/>
      <c r="I60" s="90"/>
      <c r="J60" s="172"/>
      <c r="K60" s="172"/>
      <c r="L60" s="59"/>
    </row>
    <row r="61" spans="1:14" x14ac:dyDescent="0.25">
      <c r="A61" s="52" t="s">
        <v>151</v>
      </c>
      <c r="B61" s="61"/>
      <c r="C61" s="59"/>
      <c r="D61" s="101">
        <f>SUM(D57:D60)</f>
        <v>34568</v>
      </c>
      <c r="E61" s="102">
        <f>SUM(E57:E60)</f>
        <v>35312</v>
      </c>
      <c r="F61" s="122">
        <f t="shared" ref="F61:I61" si="8">SUM(F57:F60)</f>
        <v>35172</v>
      </c>
      <c r="G61" s="112">
        <f t="shared" si="8"/>
        <v>35315</v>
      </c>
      <c r="H61" s="113">
        <f t="shared" ref="H61" si="9">SUM(G61-E61)</f>
        <v>3</v>
      </c>
      <c r="I61" s="101">
        <f t="shared" si="8"/>
        <v>38092</v>
      </c>
      <c r="J61" s="172">
        <f t="shared" si="1"/>
        <v>1.0787267784322609</v>
      </c>
      <c r="K61" s="172">
        <f t="shared" si="2"/>
        <v>1.0786351408749824</v>
      </c>
      <c r="L61" s="59"/>
    </row>
    <row r="62" spans="1:14" x14ac:dyDescent="0.25">
      <c r="A62" s="61"/>
      <c r="B62" s="83" t="s">
        <v>152</v>
      </c>
      <c r="C62" s="59"/>
      <c r="D62" s="90">
        <v>26236</v>
      </c>
      <c r="E62" s="73"/>
      <c r="F62" s="121">
        <v>8511</v>
      </c>
      <c r="G62" s="115">
        <v>8511</v>
      </c>
      <c r="H62" s="116"/>
      <c r="I62" s="90"/>
      <c r="J62" s="172" t="e">
        <f t="shared" si="1"/>
        <v>#DIV/0!</v>
      </c>
      <c r="K62" s="172">
        <f t="shared" si="2"/>
        <v>0</v>
      </c>
      <c r="L62" s="59" t="s">
        <v>249</v>
      </c>
    </row>
    <row r="63" spans="1:14" x14ac:dyDescent="0.25">
      <c r="A63" s="61"/>
      <c r="B63" s="61"/>
      <c r="C63" s="59"/>
      <c r="D63" s="101">
        <v>0</v>
      </c>
      <c r="E63" s="73"/>
      <c r="F63" s="90">
        <v>2115</v>
      </c>
      <c r="G63" s="115">
        <v>1755</v>
      </c>
      <c r="H63" s="116"/>
      <c r="I63" s="115">
        <v>1200</v>
      </c>
      <c r="J63" s="172" t="e">
        <f t="shared" si="1"/>
        <v>#DIV/0!</v>
      </c>
      <c r="K63" s="172">
        <f t="shared" si="2"/>
        <v>0.68376068376068377</v>
      </c>
      <c r="L63" s="59" t="s">
        <v>242</v>
      </c>
    </row>
    <row r="64" spans="1:14" x14ac:dyDescent="0.25">
      <c r="A64" s="60"/>
      <c r="B64" s="86" t="s">
        <v>153</v>
      </c>
      <c r="C64" s="59"/>
      <c r="D64" s="101">
        <f>SUM(D61:D63)</f>
        <v>60804</v>
      </c>
      <c r="E64" s="102">
        <f t="shared" ref="E64:I64" si="10">SUM(E61:E63)</f>
        <v>35312</v>
      </c>
      <c r="F64" s="101">
        <f t="shared" si="10"/>
        <v>45798</v>
      </c>
      <c r="G64" s="112">
        <f t="shared" si="10"/>
        <v>45581</v>
      </c>
      <c r="H64" s="113">
        <f t="shared" ref="H64" si="11">SUM(G64-E64)</f>
        <v>10269</v>
      </c>
      <c r="I64" s="87">
        <f t="shared" si="10"/>
        <v>39292</v>
      </c>
      <c r="J64" s="172">
        <f t="shared" si="1"/>
        <v>1.112709560489352</v>
      </c>
      <c r="K64" s="172">
        <f t="shared" si="2"/>
        <v>0.86202584410170902</v>
      </c>
      <c r="L64" s="59"/>
    </row>
    <row r="65" spans="1:12" x14ac:dyDescent="0.25">
      <c r="A65" s="60"/>
      <c r="B65" s="61"/>
      <c r="C65" s="59"/>
      <c r="D65" s="90"/>
      <c r="E65" s="73"/>
      <c r="F65" s="90"/>
      <c r="G65" s="115"/>
      <c r="H65" s="116"/>
      <c r="I65" s="115"/>
      <c r="J65" s="172"/>
      <c r="K65" s="172"/>
      <c r="L65" s="59"/>
    </row>
    <row r="66" spans="1:12" x14ac:dyDescent="0.25">
      <c r="A66" s="60"/>
      <c r="B66" s="86" t="s">
        <v>154</v>
      </c>
      <c r="C66" s="59"/>
      <c r="D66" s="90">
        <f t="shared" ref="D66:F66" si="12">SUM(D53+D40)</f>
        <v>36789</v>
      </c>
      <c r="E66" s="73">
        <f t="shared" si="12"/>
        <v>34783</v>
      </c>
      <c r="F66" s="90">
        <f t="shared" si="12"/>
        <v>29577</v>
      </c>
      <c r="G66" s="90">
        <f>SUM(G53+G40)</f>
        <v>38673</v>
      </c>
      <c r="H66" s="116">
        <f t="shared" ref="H66" si="13">SUM(G66-E66)</f>
        <v>3890</v>
      </c>
      <c r="I66" s="90">
        <f t="shared" ref="I66" si="14">SUM(I53+I40)</f>
        <v>39292</v>
      </c>
      <c r="J66" s="172">
        <f t="shared" si="1"/>
        <v>1.1296322916367192</v>
      </c>
      <c r="K66" s="172">
        <f t="shared" si="2"/>
        <v>1.0160059990174024</v>
      </c>
      <c r="L66" s="59"/>
    </row>
    <row r="67" spans="1:12" x14ac:dyDescent="0.25">
      <c r="A67" s="60"/>
      <c r="B67" s="114"/>
      <c r="C67" s="59"/>
      <c r="D67" s="90"/>
      <c r="E67" s="73"/>
      <c r="F67" s="90"/>
      <c r="G67" s="115"/>
      <c r="H67" s="116"/>
      <c r="I67" s="115"/>
      <c r="J67" s="172"/>
      <c r="K67" s="172"/>
      <c r="L67" s="59"/>
    </row>
    <row r="68" spans="1:12" x14ac:dyDescent="0.25">
      <c r="A68" s="60"/>
      <c r="B68" s="86" t="s">
        <v>155</v>
      </c>
      <c r="C68" s="59"/>
      <c r="D68" s="101">
        <f>SUM(D64-D66)</f>
        <v>24015</v>
      </c>
      <c r="E68" s="87">
        <f t="shared" ref="E68:I68" si="15">SUM(E64-E66)</f>
        <v>529</v>
      </c>
      <c r="F68" s="101">
        <f t="shared" si="15"/>
        <v>16221</v>
      </c>
      <c r="G68" s="112">
        <f t="shared" si="15"/>
        <v>6908</v>
      </c>
      <c r="H68" s="112">
        <f t="shared" ref="H68" si="16">SUM(G68-E68)</f>
        <v>6379</v>
      </c>
      <c r="I68" s="123">
        <f t="shared" si="15"/>
        <v>0</v>
      </c>
      <c r="J68" s="172">
        <f t="shared" si="1"/>
        <v>0</v>
      </c>
      <c r="K68" s="172">
        <f t="shared" si="2"/>
        <v>0</v>
      </c>
      <c r="L68" s="59"/>
    </row>
    <row r="69" spans="1:12" ht="13.2" x14ac:dyDescent="0.25">
      <c r="A69" s="60"/>
      <c r="B69" s="61"/>
      <c r="C69" s="59"/>
      <c r="D69" s="72"/>
      <c r="E69" s="73"/>
      <c r="F69" s="116"/>
      <c r="G69" s="115"/>
      <c r="H69" s="116"/>
      <c r="I69" s="115"/>
      <c r="J69" s="61"/>
      <c r="K69" s="61"/>
      <c r="L69" s="59"/>
    </row>
    <row r="70" spans="1:12" ht="13.2" x14ac:dyDescent="0.25">
      <c r="A70" s="60"/>
      <c r="B70" s="61"/>
      <c r="C70" s="59"/>
      <c r="D70" s="124"/>
      <c r="E70" s="65" t="s">
        <v>156</v>
      </c>
      <c r="F70" s="65"/>
      <c r="G70" s="52" t="s">
        <v>157</v>
      </c>
      <c r="H70" s="59"/>
      <c r="I70" s="52" t="s">
        <v>158</v>
      </c>
      <c r="J70" s="52"/>
      <c r="K70" s="52"/>
      <c r="L70" s="59"/>
    </row>
    <row r="71" spans="1:12" x14ac:dyDescent="0.25">
      <c r="A71" s="111"/>
      <c r="B71" s="52" t="s">
        <v>159</v>
      </c>
      <c r="C71" s="59"/>
      <c r="D71" s="124"/>
      <c r="E71" s="125">
        <v>11443</v>
      </c>
      <c r="F71" s="65"/>
      <c r="G71" s="52">
        <v>10288</v>
      </c>
      <c r="H71" s="59"/>
      <c r="I71" s="61">
        <v>23000</v>
      </c>
      <c r="J71" s="61" t="s">
        <v>272</v>
      </c>
      <c r="K71" s="61"/>
      <c r="L71" s="53"/>
    </row>
    <row r="72" spans="1:12" x14ac:dyDescent="0.25">
      <c r="A72" s="111"/>
      <c r="B72" s="61" t="s">
        <v>95</v>
      </c>
      <c r="C72" s="59"/>
      <c r="D72" s="124"/>
      <c r="E72" s="74">
        <v>10293</v>
      </c>
      <c r="F72" s="59"/>
      <c r="G72" s="61">
        <v>9838</v>
      </c>
      <c r="H72" s="59"/>
      <c r="I72" s="61">
        <v>18500</v>
      </c>
      <c r="J72" s="61"/>
      <c r="K72" s="61"/>
      <c r="L72" s="53"/>
    </row>
    <row r="73" spans="1:12" x14ac:dyDescent="0.25">
      <c r="A73" s="111"/>
      <c r="B73" s="61" t="s">
        <v>271</v>
      </c>
      <c r="C73" s="59"/>
      <c r="D73" s="124"/>
      <c r="E73" s="74">
        <v>1150</v>
      </c>
      <c r="F73" s="59"/>
      <c r="G73" s="61">
        <v>450</v>
      </c>
      <c r="H73" s="59"/>
      <c r="I73" s="61">
        <v>4500</v>
      </c>
      <c r="J73" s="61"/>
      <c r="K73" s="61"/>
      <c r="L73" s="53"/>
    </row>
    <row r="74" spans="1:12" x14ac:dyDescent="0.25">
      <c r="A74" s="111"/>
      <c r="B74" s="61"/>
      <c r="C74" s="59"/>
      <c r="D74" s="124"/>
      <c r="E74" s="74"/>
      <c r="F74" s="59"/>
      <c r="G74" s="61"/>
      <c r="H74" s="59"/>
      <c r="I74" s="61"/>
      <c r="J74" s="61"/>
      <c r="K74" s="61"/>
      <c r="L74" s="53"/>
    </row>
    <row r="75" spans="1:12" x14ac:dyDescent="0.25">
      <c r="A75" s="111"/>
      <c r="B75" s="52" t="s">
        <v>245</v>
      </c>
      <c r="C75" s="59"/>
      <c r="D75" s="124"/>
      <c r="E75" s="74"/>
      <c r="F75" s="65"/>
      <c r="G75" s="52"/>
      <c r="H75" s="59"/>
      <c r="I75" s="65"/>
      <c r="J75" s="65"/>
      <c r="K75" s="65"/>
      <c r="L75" s="53"/>
    </row>
    <row r="76" spans="1:12" x14ac:dyDescent="0.25">
      <c r="A76" s="111"/>
      <c r="B76" s="52" t="s">
        <v>157</v>
      </c>
      <c r="C76" s="59"/>
      <c r="D76" s="124">
        <v>21755</v>
      </c>
      <c r="E76" s="74" t="s">
        <v>160</v>
      </c>
      <c r="F76" s="65"/>
      <c r="G76" s="52"/>
      <c r="H76" s="59"/>
      <c r="I76" s="65"/>
      <c r="J76" s="65"/>
      <c r="K76" s="65"/>
      <c r="L76" s="53"/>
    </row>
    <row r="77" spans="1:12" x14ac:dyDescent="0.25">
      <c r="A77" s="111"/>
      <c r="B77" s="52" t="s">
        <v>156</v>
      </c>
      <c r="C77" s="59"/>
      <c r="D77" s="124">
        <v>11443</v>
      </c>
      <c r="E77" s="74"/>
      <c r="F77" s="65"/>
      <c r="G77" s="52"/>
      <c r="H77" s="59"/>
      <c r="I77" s="65"/>
      <c r="J77" s="65"/>
      <c r="K77" s="65"/>
      <c r="L77" s="53"/>
    </row>
    <row r="78" spans="1:12" x14ac:dyDescent="0.25">
      <c r="A78" s="111"/>
      <c r="B78" s="61" t="s">
        <v>161</v>
      </c>
      <c r="C78" s="59"/>
      <c r="D78" s="124">
        <v>3254</v>
      </c>
      <c r="E78" s="74"/>
      <c r="F78" s="65"/>
      <c r="G78" s="52"/>
      <c r="H78" s="59"/>
      <c r="I78" s="65"/>
      <c r="J78" s="65"/>
      <c r="K78" s="65"/>
      <c r="L78" s="53"/>
    </row>
    <row r="79" spans="1:12" x14ac:dyDescent="0.25">
      <c r="A79" s="111"/>
      <c r="B79" s="61" t="s">
        <v>162</v>
      </c>
      <c r="C79" s="59"/>
      <c r="D79" s="124">
        <v>27024.95</v>
      </c>
      <c r="E79" s="74"/>
      <c r="F79" s="65"/>
      <c r="G79" s="61"/>
      <c r="H79" s="59"/>
      <c r="I79" s="59"/>
      <c r="J79" s="59"/>
      <c r="K79" s="59"/>
      <c r="L79" s="53"/>
    </row>
    <row r="80" spans="1:12" x14ac:dyDescent="0.25">
      <c r="A80" s="111"/>
      <c r="B80" s="61" t="s">
        <v>163</v>
      </c>
      <c r="C80" s="59"/>
      <c r="D80" s="124">
        <v>34500</v>
      </c>
      <c r="E80" s="74"/>
      <c r="F80" s="59"/>
      <c r="G80" s="61"/>
      <c r="H80" s="59"/>
      <c r="I80" s="59"/>
      <c r="J80" s="59"/>
      <c r="K80" s="59"/>
      <c r="L80" s="53"/>
    </row>
    <row r="81" spans="1:12" x14ac:dyDescent="0.25">
      <c r="A81" s="111"/>
      <c r="B81" s="61"/>
      <c r="C81" s="59"/>
      <c r="D81" s="124">
        <v>13977</v>
      </c>
      <c r="E81" s="74"/>
      <c r="F81" s="59"/>
      <c r="G81" s="61"/>
      <c r="H81" s="59"/>
      <c r="I81" s="59"/>
      <c r="J81" s="59"/>
      <c r="K81" s="59"/>
      <c r="L81" s="53"/>
    </row>
    <row r="82" spans="1:12" x14ac:dyDescent="0.25">
      <c r="B82" s="61"/>
      <c r="C82" s="59"/>
      <c r="D82" s="124"/>
      <c r="E82" s="59"/>
      <c r="F82" s="59"/>
      <c r="G82" s="61"/>
      <c r="H82" s="59"/>
      <c r="I82" s="80"/>
      <c r="J82" s="80"/>
      <c r="K82" s="80"/>
      <c r="L82" s="53"/>
    </row>
    <row r="83" spans="1:12" x14ac:dyDescent="0.25">
      <c r="B83" s="52" t="s">
        <v>164</v>
      </c>
      <c r="C83" s="59"/>
      <c r="D83" s="124"/>
      <c r="E83" s="59"/>
      <c r="F83" s="127" t="s">
        <v>165</v>
      </c>
      <c r="G83" s="128" t="s">
        <v>166</v>
      </c>
      <c r="H83" s="59" t="s">
        <v>167</v>
      </c>
      <c r="I83" s="80"/>
      <c r="J83" s="80"/>
      <c r="K83" s="80"/>
      <c r="L83" s="53"/>
    </row>
    <row r="84" spans="1:12" x14ac:dyDescent="0.25">
      <c r="B84" s="61" t="s">
        <v>168</v>
      </c>
      <c r="C84" s="59"/>
      <c r="D84" s="124" t="s">
        <v>169</v>
      </c>
      <c r="E84" s="59"/>
      <c r="F84" s="170">
        <v>32835</v>
      </c>
      <c r="G84" s="170">
        <v>71.180000000000007</v>
      </c>
      <c r="H84" s="59"/>
      <c r="I84" s="80"/>
      <c r="J84" s="80"/>
      <c r="K84" s="80"/>
      <c r="L84" s="53"/>
    </row>
    <row r="85" spans="1:12" x14ac:dyDescent="0.25">
      <c r="A85" s="131"/>
      <c r="B85" s="61"/>
      <c r="C85" s="59"/>
      <c r="D85" s="124"/>
      <c r="E85" s="59"/>
      <c r="F85" s="170">
        <v>33820</v>
      </c>
      <c r="G85" s="168">
        <v>73.290000000000006</v>
      </c>
      <c r="H85" s="59"/>
      <c r="I85" s="80"/>
      <c r="J85" s="80"/>
      <c r="K85" s="80"/>
      <c r="L85" s="53"/>
    </row>
    <row r="86" spans="1:12" x14ac:dyDescent="0.25">
      <c r="A86" s="111"/>
      <c r="B86" s="61" t="s">
        <v>170</v>
      </c>
      <c r="C86" s="59"/>
      <c r="D86" s="133"/>
      <c r="E86" s="133"/>
      <c r="F86" s="134">
        <v>34477</v>
      </c>
      <c r="G86" s="168">
        <v>74.709999999999994</v>
      </c>
      <c r="H86" s="59"/>
      <c r="I86" s="135"/>
      <c r="J86" s="135"/>
      <c r="K86" s="135"/>
      <c r="L86" s="53"/>
    </row>
    <row r="87" spans="1:12" x14ac:dyDescent="0.25">
      <c r="A87"/>
      <c r="B87" s="61" t="s">
        <v>171</v>
      </c>
      <c r="C87" s="59"/>
      <c r="D87" s="124"/>
      <c r="E87" s="59"/>
      <c r="F87" s="85">
        <v>34148</v>
      </c>
      <c r="G87" s="168">
        <v>74</v>
      </c>
      <c r="H87" s="59"/>
      <c r="I87" s="59"/>
      <c r="J87" s="59"/>
      <c r="K87" s="59"/>
      <c r="L87" s="53"/>
    </row>
    <row r="88" spans="1:12" x14ac:dyDescent="0.25">
      <c r="A88"/>
      <c r="B88" s="86"/>
      <c r="C88" s="59"/>
      <c r="D88" s="124"/>
      <c r="E88" s="83"/>
      <c r="F88" s="85">
        <v>35172</v>
      </c>
      <c r="G88" s="168">
        <v>76</v>
      </c>
      <c r="H88" s="59"/>
      <c r="I88" s="59"/>
      <c r="J88" s="59"/>
      <c r="K88" s="59"/>
      <c r="L88" s="53"/>
    </row>
    <row r="89" spans="1:12" x14ac:dyDescent="0.25">
      <c r="A89"/>
      <c r="B89" s="86" t="s">
        <v>262</v>
      </c>
      <c r="C89" s="59"/>
      <c r="D89" s="124"/>
      <c r="E89" s="136"/>
      <c r="F89" s="169"/>
      <c r="G89" s="132"/>
      <c r="H89" s="59"/>
      <c r="I89" s="59"/>
      <c r="J89" s="59"/>
      <c r="K89" s="59"/>
      <c r="L89" s="53"/>
    </row>
    <row r="90" spans="1:12" x14ac:dyDescent="0.25">
      <c r="A90"/>
      <c r="B90" s="86"/>
      <c r="C90" s="59"/>
      <c r="D90" s="124"/>
      <c r="E90" s="59" t="s">
        <v>270</v>
      </c>
      <c r="F90" s="169">
        <v>37947</v>
      </c>
      <c r="G90" s="130">
        <v>81.96</v>
      </c>
      <c r="H90" s="59"/>
      <c r="I90" s="59"/>
      <c r="J90" s="59"/>
      <c r="K90" s="59"/>
      <c r="L90" s="53"/>
    </row>
    <row r="91" spans="1:12" x14ac:dyDescent="0.25">
      <c r="B91" s="126" t="s">
        <v>172</v>
      </c>
      <c r="C91" s="59"/>
      <c r="D91" s="124">
        <v>23551</v>
      </c>
      <c r="E91" s="59"/>
      <c r="F91" s="80"/>
      <c r="G91" s="59"/>
      <c r="H91" s="59"/>
      <c r="I91" s="59"/>
      <c r="J91" s="59"/>
      <c r="K91" s="59"/>
      <c r="L91" s="53"/>
    </row>
    <row r="92" spans="1:12" x14ac:dyDescent="0.25">
      <c r="B92" s="61" t="s">
        <v>173</v>
      </c>
      <c r="C92" s="59"/>
      <c r="D92" s="124">
        <v>24029</v>
      </c>
      <c r="E92" s="59"/>
      <c r="F92" s="80" t="s">
        <v>174</v>
      </c>
      <c r="G92" s="59"/>
      <c r="H92" s="59"/>
      <c r="I92" s="129"/>
      <c r="J92" s="129"/>
      <c r="K92" s="129"/>
      <c r="L92" s="53"/>
    </row>
    <row r="93" spans="1:12" x14ac:dyDescent="0.25">
      <c r="B93" s="61" t="s">
        <v>163</v>
      </c>
      <c r="C93" s="59"/>
      <c r="D93" s="124">
        <v>23660</v>
      </c>
      <c r="E93" s="59"/>
      <c r="F93" s="80" t="s">
        <v>175</v>
      </c>
      <c r="G93" s="59"/>
      <c r="H93" s="59"/>
      <c r="I93" s="59"/>
      <c r="J93" s="59"/>
      <c r="K93" s="59"/>
      <c r="L93" s="53"/>
    </row>
    <row r="94" spans="1:12" x14ac:dyDescent="0.25">
      <c r="B94" s="61" t="s">
        <v>162</v>
      </c>
      <c r="C94" s="59"/>
      <c r="D94" s="124">
        <v>25000</v>
      </c>
      <c r="E94" s="59"/>
      <c r="F94" s="59" t="s">
        <v>176</v>
      </c>
      <c r="G94" s="59"/>
      <c r="H94" s="59"/>
      <c r="I94" s="59"/>
      <c r="J94" s="59"/>
      <c r="K94" s="59"/>
      <c r="L94" s="53"/>
    </row>
    <row r="95" spans="1:12" x14ac:dyDescent="0.25">
      <c r="B95" s="61" t="s">
        <v>161</v>
      </c>
      <c r="C95" s="59"/>
      <c r="D95" s="124">
        <v>32835</v>
      </c>
      <c r="E95" s="59"/>
      <c r="F95" s="80" t="s">
        <v>177</v>
      </c>
      <c r="G95" s="59"/>
      <c r="H95" s="59"/>
      <c r="I95" s="59"/>
      <c r="J95" s="59"/>
      <c r="K95" s="59"/>
      <c r="L95" s="53"/>
    </row>
    <row r="96" spans="1:12" x14ac:dyDescent="0.25">
      <c r="B96" s="61" t="s">
        <v>156</v>
      </c>
      <c r="C96" s="59"/>
      <c r="D96" s="124">
        <v>34148</v>
      </c>
      <c r="E96" s="59"/>
      <c r="F96" s="80" t="s">
        <v>178</v>
      </c>
      <c r="G96" s="59" t="s">
        <v>179</v>
      </c>
      <c r="H96" s="59"/>
      <c r="I96" s="59"/>
      <c r="J96" s="59"/>
      <c r="K96" s="59"/>
      <c r="L96" s="53"/>
    </row>
    <row r="97" spans="2:12" x14ac:dyDescent="0.25">
      <c r="B97" s="61" t="s">
        <v>157</v>
      </c>
      <c r="C97" s="59"/>
      <c r="D97" s="124">
        <v>35172</v>
      </c>
      <c r="E97" s="59"/>
      <c r="F97" s="59" t="s">
        <v>246</v>
      </c>
      <c r="G97" s="59"/>
      <c r="H97" s="59"/>
      <c r="I97" s="59"/>
      <c r="J97" s="59"/>
      <c r="K97" s="59"/>
      <c r="L97" s="53"/>
    </row>
    <row r="98" spans="2:12" x14ac:dyDescent="0.25">
      <c r="B98" s="61" t="s">
        <v>158</v>
      </c>
      <c r="C98" s="59"/>
      <c r="D98" s="124">
        <v>37947</v>
      </c>
      <c r="E98" s="59"/>
      <c r="F98" s="59"/>
      <c r="G98" s="59"/>
      <c r="H98" s="59"/>
      <c r="I98" s="59"/>
      <c r="J98" s="59"/>
      <c r="K98" s="59"/>
      <c r="L98" s="53"/>
    </row>
    <row r="99" spans="2:12" x14ac:dyDescent="0.25">
      <c r="B99" s="61"/>
      <c r="C99" s="59"/>
      <c r="D99" s="124"/>
      <c r="E99" s="59"/>
      <c r="F99" s="59"/>
      <c r="G99" s="59"/>
      <c r="H99" s="59"/>
      <c r="I99" s="59"/>
      <c r="J99" s="59"/>
      <c r="K99" s="59"/>
      <c r="L99" s="53"/>
    </row>
    <row r="100" spans="2:12" x14ac:dyDescent="0.25">
      <c r="B100" s="61"/>
      <c r="C100" s="59"/>
      <c r="D100" s="124"/>
      <c r="E100" s="59"/>
      <c r="F100" s="59"/>
      <c r="G100" s="59"/>
      <c r="H100" s="59"/>
      <c r="I100" s="59"/>
      <c r="J100" s="59"/>
      <c r="K100" s="59"/>
      <c r="L100" s="53"/>
    </row>
    <row r="101" spans="2:12" x14ac:dyDescent="0.25">
      <c r="B101" s="61"/>
    </row>
    <row r="102" spans="2:12" x14ac:dyDescent="0.25">
      <c r="B102" s="61"/>
    </row>
    <row r="103" spans="2:12" x14ac:dyDescent="0.25">
      <c r="B103" s="61"/>
    </row>
    <row r="104" spans="2:12" x14ac:dyDescent="0.25">
      <c r="B104" s="61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8601-04C3-47ED-867C-3F2980AC1529}">
  <dimension ref="A1:F66"/>
  <sheetViews>
    <sheetView workbookViewId="0">
      <selection activeCell="E4" sqref="E4"/>
    </sheetView>
  </sheetViews>
  <sheetFormatPr defaultRowHeight="13.2" x14ac:dyDescent="0.25"/>
  <cols>
    <col min="1" max="1" width="29" bestFit="1" customWidth="1"/>
  </cols>
  <sheetData>
    <row r="1" spans="1:6" x14ac:dyDescent="0.25">
      <c r="A1" s="29" t="s">
        <v>225</v>
      </c>
      <c r="B1" t="s">
        <v>12</v>
      </c>
      <c r="C1" t="s">
        <v>227</v>
      </c>
      <c r="D1" t="s">
        <v>226</v>
      </c>
      <c r="E1" s="29" t="s">
        <v>738</v>
      </c>
      <c r="F1" s="29"/>
    </row>
    <row r="2" spans="1:6" x14ac:dyDescent="0.25">
      <c r="A2" t="s">
        <v>339</v>
      </c>
      <c r="B2">
        <v>360.88</v>
      </c>
      <c r="C2">
        <v>181.6</v>
      </c>
      <c r="D2" s="243">
        <v>0.5032143648858346</v>
      </c>
      <c r="E2" s="28" t="s">
        <v>753</v>
      </c>
    </row>
    <row r="3" spans="1:6" x14ac:dyDescent="0.25">
      <c r="A3" t="s">
        <v>51</v>
      </c>
      <c r="B3">
        <v>13534</v>
      </c>
      <c r="C3">
        <v>12676.289999999999</v>
      </c>
      <c r="D3" s="211">
        <v>0.93662553568789708</v>
      </c>
      <c r="E3" s="28" t="s">
        <v>741</v>
      </c>
    </row>
    <row r="4" spans="1:6" x14ac:dyDescent="0.25">
      <c r="A4" t="s">
        <v>290</v>
      </c>
      <c r="B4">
        <v>828.12</v>
      </c>
      <c r="C4">
        <v>728.61</v>
      </c>
      <c r="D4" s="211">
        <v>0.87983625561512824</v>
      </c>
    </row>
    <row r="5" spans="1:6" x14ac:dyDescent="0.25">
      <c r="A5" t="s">
        <v>191</v>
      </c>
      <c r="B5">
        <v>664.35</v>
      </c>
      <c r="C5">
        <v>661.5</v>
      </c>
      <c r="D5" s="211">
        <v>0.99571009257168652</v>
      </c>
    </row>
    <row r="6" spans="1:6" x14ac:dyDescent="0.25">
      <c r="A6" t="s">
        <v>230</v>
      </c>
      <c r="B6">
        <v>760.14</v>
      </c>
      <c r="C6">
        <v>745.89</v>
      </c>
      <c r="D6" s="211">
        <v>0.98125345331123215</v>
      </c>
    </row>
    <row r="7" spans="1:6" x14ac:dyDescent="0.25">
      <c r="A7" t="s">
        <v>11</v>
      </c>
      <c r="B7">
        <v>894.04</v>
      </c>
      <c r="C7">
        <v>999.72</v>
      </c>
      <c r="D7" s="211">
        <v>1.1182050020133327</v>
      </c>
    </row>
    <row r="8" spans="1:6" x14ac:dyDescent="0.25">
      <c r="A8" t="s">
        <v>194</v>
      </c>
      <c r="B8">
        <v>493.55</v>
      </c>
      <c r="C8">
        <v>737</v>
      </c>
      <c r="D8" s="243">
        <v>1.4932630939114577</v>
      </c>
    </row>
    <row r="9" spans="1:6" x14ac:dyDescent="0.25">
      <c r="A9" t="s">
        <v>192</v>
      </c>
      <c r="B9">
        <v>0</v>
      </c>
      <c r="C9">
        <v>0</v>
      </c>
      <c r="D9" s="211" t="e">
        <v>#DIV/0!</v>
      </c>
    </row>
    <row r="10" spans="1:6" x14ac:dyDescent="0.25">
      <c r="A10" t="s">
        <v>322</v>
      </c>
      <c r="B10">
        <v>0</v>
      </c>
      <c r="C10">
        <v>0</v>
      </c>
      <c r="D10" s="211" t="e">
        <v>#DIV/0!</v>
      </c>
    </row>
    <row r="11" spans="1:6" x14ac:dyDescent="0.25">
      <c r="A11" t="s">
        <v>78</v>
      </c>
      <c r="B11">
        <v>373.89</v>
      </c>
      <c r="C11">
        <v>277</v>
      </c>
      <c r="D11" s="211">
        <v>0.74085961111556875</v>
      </c>
    </row>
    <row r="12" spans="1:6" x14ac:dyDescent="0.25">
      <c r="A12" t="s">
        <v>31</v>
      </c>
      <c r="B12">
        <v>512.94000000000005</v>
      </c>
      <c r="C12">
        <v>572.41999999999996</v>
      </c>
      <c r="D12" s="211">
        <v>1.115958981557297</v>
      </c>
    </row>
    <row r="13" spans="1:6" x14ac:dyDescent="0.25">
      <c r="A13" t="s">
        <v>195</v>
      </c>
      <c r="B13">
        <v>2541</v>
      </c>
      <c r="C13">
        <v>2128.79</v>
      </c>
      <c r="D13" s="211">
        <v>0.83777646595828414</v>
      </c>
    </row>
    <row r="14" spans="1:6" x14ac:dyDescent="0.25">
      <c r="A14" t="s">
        <v>196</v>
      </c>
      <c r="B14">
        <v>1617</v>
      </c>
      <c r="C14">
        <v>1088.7</v>
      </c>
      <c r="D14" s="243">
        <v>0.67328385899814469</v>
      </c>
      <c r="E14" s="28" t="s">
        <v>742</v>
      </c>
    </row>
    <row r="15" spans="1:6" x14ac:dyDescent="0.25">
      <c r="A15" t="s">
        <v>197</v>
      </c>
      <c r="B15">
        <v>5430</v>
      </c>
      <c r="C15">
        <v>5527.2</v>
      </c>
      <c r="D15" s="243">
        <v>1.0179005524861877</v>
      </c>
      <c r="E15" s="28" t="s">
        <v>743</v>
      </c>
    </row>
    <row r="16" spans="1:6" x14ac:dyDescent="0.25">
      <c r="A16" t="s">
        <v>198</v>
      </c>
      <c r="B16">
        <v>214.24</v>
      </c>
      <c r="C16">
        <v>216</v>
      </c>
      <c r="D16" s="211">
        <v>1.0082150858849888</v>
      </c>
    </row>
    <row r="17" spans="1:5" x14ac:dyDescent="0.25">
      <c r="A17" t="s">
        <v>331</v>
      </c>
      <c r="B17">
        <v>730.27</v>
      </c>
      <c r="C17">
        <v>804.52</v>
      </c>
      <c r="D17" s="243">
        <v>1.10167472304764</v>
      </c>
    </row>
    <row r="18" spans="1:5" x14ac:dyDescent="0.25">
      <c r="A18" t="s">
        <v>193</v>
      </c>
      <c r="B18">
        <v>500</v>
      </c>
      <c r="C18">
        <v>340</v>
      </c>
      <c r="D18" s="211">
        <v>0.68</v>
      </c>
    </row>
    <row r="19" spans="1:5" x14ac:dyDescent="0.25">
      <c r="A19" t="s">
        <v>199</v>
      </c>
      <c r="B19">
        <v>5203.5</v>
      </c>
      <c r="C19">
        <v>5483.2699999999995</v>
      </c>
      <c r="D19" s="243">
        <v>1.0537657346017102</v>
      </c>
      <c r="E19" s="28" t="s">
        <v>744</v>
      </c>
    </row>
    <row r="20" spans="1:5" x14ac:dyDescent="0.25">
      <c r="A20" t="s">
        <v>337</v>
      </c>
      <c r="B20">
        <v>550</v>
      </c>
      <c r="C20">
        <v>449.49</v>
      </c>
      <c r="D20" s="211">
        <v>0.81725454545454546</v>
      </c>
    </row>
    <row r="21" spans="1:5" x14ac:dyDescent="0.25">
      <c r="A21" t="s">
        <v>26</v>
      </c>
      <c r="C21">
        <v>0</v>
      </c>
      <c r="D21" s="211" t="e">
        <v>#DIV/0!</v>
      </c>
    </row>
    <row r="22" spans="1:5" x14ac:dyDescent="0.25">
      <c r="A22" s="29" t="s">
        <v>99</v>
      </c>
      <c r="B22">
        <v>35207.919999999998</v>
      </c>
      <c r="C22">
        <v>33618.000000000007</v>
      </c>
      <c r="D22" s="243">
        <v>0.9548419787366027</v>
      </c>
    </row>
    <row r="23" spans="1:5" x14ac:dyDescent="0.25">
      <c r="B23" t="s">
        <v>46</v>
      </c>
    </row>
    <row r="24" spans="1:5" x14ac:dyDescent="0.25">
      <c r="A24" s="29" t="s">
        <v>229</v>
      </c>
      <c r="B24" t="s">
        <v>201</v>
      </c>
      <c r="C24" t="s">
        <v>87</v>
      </c>
    </row>
    <row r="26" spans="1:5" x14ac:dyDescent="0.25">
      <c r="A26" t="s">
        <v>287</v>
      </c>
      <c r="B26">
        <v>4000</v>
      </c>
      <c r="C26">
        <v>0</v>
      </c>
    </row>
    <row r="27" spans="1:5" x14ac:dyDescent="0.25">
      <c r="A27" t="s">
        <v>381</v>
      </c>
      <c r="B27">
        <v>1000</v>
      </c>
      <c r="C27">
        <v>0</v>
      </c>
    </row>
    <row r="28" spans="1:5" x14ac:dyDescent="0.25">
      <c r="A28" t="s">
        <v>288</v>
      </c>
      <c r="B28">
        <v>300</v>
      </c>
      <c r="C28">
        <v>2028.55</v>
      </c>
    </row>
    <row r="29" spans="1:5" x14ac:dyDescent="0.25">
      <c r="A29" t="s">
        <v>338</v>
      </c>
      <c r="C29">
        <v>0</v>
      </c>
    </row>
    <row r="30" spans="1:5" x14ac:dyDescent="0.25">
      <c r="A30" t="s">
        <v>378</v>
      </c>
      <c r="B30">
        <v>1000</v>
      </c>
      <c r="C30">
        <v>0</v>
      </c>
    </row>
    <row r="31" spans="1:5" x14ac:dyDescent="0.25">
      <c r="A31" t="s">
        <v>681</v>
      </c>
      <c r="B31">
        <v>3500</v>
      </c>
      <c r="C31">
        <v>1820.32</v>
      </c>
    </row>
    <row r="32" spans="1:5" x14ac:dyDescent="0.25">
      <c r="A32" t="s">
        <v>4</v>
      </c>
      <c r="B32">
        <v>9800</v>
      </c>
      <c r="C32">
        <v>3848.87</v>
      </c>
      <c r="D32" s="211">
        <v>0.39274183673469387</v>
      </c>
    </row>
    <row r="33" spans="1:5" x14ac:dyDescent="0.25">
      <c r="A33" t="s">
        <v>237</v>
      </c>
      <c r="B33">
        <v>0</v>
      </c>
      <c r="C33">
        <v>4127</v>
      </c>
      <c r="D33" s="211"/>
      <c r="E33" s="28" t="s">
        <v>746</v>
      </c>
    </row>
    <row r="34" spans="1:5" x14ac:dyDescent="0.25">
      <c r="A34" s="29" t="s">
        <v>202</v>
      </c>
      <c r="B34" s="29">
        <v>45007.92</v>
      </c>
      <c r="C34" s="29">
        <v>41594.630000000012</v>
      </c>
      <c r="D34" s="243">
        <v>0.92</v>
      </c>
    </row>
    <row r="35" spans="1:5" x14ac:dyDescent="0.25">
      <c r="D35" s="211"/>
    </row>
    <row r="36" spans="1:5" x14ac:dyDescent="0.25">
      <c r="D36" s="211"/>
    </row>
    <row r="37" spans="1:5" x14ac:dyDescent="0.25">
      <c r="A37" s="29" t="s">
        <v>280</v>
      </c>
      <c r="D37" s="211"/>
    </row>
    <row r="38" spans="1:5" x14ac:dyDescent="0.25">
      <c r="A38" t="s">
        <v>39</v>
      </c>
      <c r="B38">
        <v>41212</v>
      </c>
      <c r="C38">
        <v>41212</v>
      </c>
      <c r="D38" s="211">
        <v>1</v>
      </c>
    </row>
    <row r="39" spans="1:5" x14ac:dyDescent="0.25">
      <c r="A39" t="s">
        <v>148</v>
      </c>
      <c r="B39">
        <v>173</v>
      </c>
      <c r="C39">
        <v>40.5</v>
      </c>
      <c r="D39" s="211">
        <v>0.23410404624277456</v>
      </c>
    </row>
    <row r="40" spans="1:5" x14ac:dyDescent="0.25">
      <c r="A40" t="s">
        <v>206</v>
      </c>
      <c r="B40">
        <v>400</v>
      </c>
      <c r="C40">
        <v>461.11</v>
      </c>
      <c r="D40" s="211">
        <v>1.1527750000000001</v>
      </c>
    </row>
    <row r="41" spans="1:5" x14ac:dyDescent="0.25">
      <c r="A41" t="s">
        <v>424</v>
      </c>
      <c r="C41">
        <v>17.22</v>
      </c>
      <c r="D41" s="211" t="e">
        <v>#DIV/0!</v>
      </c>
    </row>
    <row r="42" spans="1:5" x14ac:dyDescent="0.25">
      <c r="A42" t="s">
        <v>558</v>
      </c>
      <c r="C42">
        <v>226.63</v>
      </c>
      <c r="D42" s="211" t="e">
        <v>#DIV/0!</v>
      </c>
    </row>
    <row r="43" spans="1:5" x14ac:dyDescent="0.25">
      <c r="A43" t="s">
        <v>409</v>
      </c>
      <c r="B43">
        <v>3150</v>
      </c>
      <c r="C43">
        <v>5233.8500000000004</v>
      </c>
      <c r="D43" s="211">
        <v>1.6615396825396826</v>
      </c>
    </row>
    <row r="44" spans="1:5" x14ac:dyDescent="0.25">
      <c r="A44" t="s">
        <v>425</v>
      </c>
      <c r="C44">
        <v>4435</v>
      </c>
      <c r="D44" s="211" t="e">
        <v>#DIV/0!</v>
      </c>
      <c r="E44" s="28" t="s">
        <v>739</v>
      </c>
    </row>
    <row r="45" spans="1:5" x14ac:dyDescent="0.25">
      <c r="A45" t="s">
        <v>235</v>
      </c>
      <c r="B45">
        <v>44935</v>
      </c>
      <c r="C45">
        <v>51626</v>
      </c>
      <c r="D45" s="211">
        <v>1.1399999999999999</v>
      </c>
    </row>
    <row r="47" spans="1:5" x14ac:dyDescent="0.25">
      <c r="A47" t="s">
        <v>384</v>
      </c>
    </row>
    <row r="48" spans="1:5" x14ac:dyDescent="0.25">
      <c r="B48" t="s">
        <v>356</v>
      </c>
      <c r="D48">
        <v>17400</v>
      </c>
    </row>
    <row r="49" spans="1:4" x14ac:dyDescent="0.25">
      <c r="B49" t="s">
        <v>325</v>
      </c>
    </row>
    <row r="50" spans="1:4" x14ac:dyDescent="0.25">
      <c r="D50">
        <v>0</v>
      </c>
    </row>
    <row r="51" spans="1:4" x14ac:dyDescent="0.25">
      <c r="B51" t="s">
        <v>379</v>
      </c>
      <c r="D51">
        <v>320</v>
      </c>
    </row>
    <row r="52" spans="1:4" x14ac:dyDescent="0.25">
      <c r="B52" t="s">
        <v>380</v>
      </c>
      <c r="D52">
        <v>500</v>
      </c>
    </row>
    <row r="53" spans="1:4" x14ac:dyDescent="0.25">
      <c r="B53" t="s">
        <v>382</v>
      </c>
      <c r="D53">
        <v>1200</v>
      </c>
    </row>
    <row r="54" spans="1:4" x14ac:dyDescent="0.25">
      <c r="B54" t="s">
        <v>333</v>
      </c>
      <c r="D54">
        <v>275</v>
      </c>
    </row>
    <row r="55" spans="1:4" x14ac:dyDescent="0.25">
      <c r="B55" t="s">
        <v>357</v>
      </c>
      <c r="D55">
        <v>2295</v>
      </c>
    </row>
    <row r="56" spans="1:4" x14ac:dyDescent="0.25">
      <c r="B56" t="s">
        <v>336</v>
      </c>
      <c r="D56">
        <v>15105</v>
      </c>
    </row>
    <row r="57" spans="1:4" x14ac:dyDescent="0.25">
      <c r="B57" t="s">
        <v>383</v>
      </c>
      <c r="D57">
        <v>4000</v>
      </c>
    </row>
    <row r="59" spans="1:4" x14ac:dyDescent="0.25">
      <c r="A59" s="27" t="s">
        <v>108</v>
      </c>
    </row>
    <row r="60" spans="1:4" x14ac:dyDescent="0.25">
      <c r="A60" s="28" t="s">
        <v>752</v>
      </c>
    </row>
    <row r="61" spans="1:4" x14ac:dyDescent="0.25">
      <c r="A61" s="28" t="s">
        <v>740</v>
      </c>
    </row>
    <row r="62" spans="1:4" x14ac:dyDescent="0.25">
      <c r="A62" s="28" t="s">
        <v>747</v>
      </c>
    </row>
    <row r="63" spans="1:4" x14ac:dyDescent="0.25">
      <c r="A63" s="28" t="s">
        <v>748</v>
      </c>
    </row>
    <row r="64" spans="1:4" x14ac:dyDescent="0.25">
      <c r="A64" s="28" t="s">
        <v>749</v>
      </c>
    </row>
    <row r="65" spans="1:1" x14ac:dyDescent="0.25">
      <c r="A65" s="28" t="s">
        <v>750</v>
      </c>
    </row>
    <row r="66" spans="1:1" x14ac:dyDescent="0.25">
      <c r="A66" s="28" t="s">
        <v>751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EBC-4B06-4C8F-B5B4-95A86CBBF031}">
  <sheetPr>
    <pageSetUpPr fitToPage="1"/>
  </sheetPr>
  <dimension ref="A1:H70"/>
  <sheetViews>
    <sheetView workbookViewId="0">
      <selection activeCell="E3" sqref="E3"/>
    </sheetView>
  </sheetViews>
  <sheetFormatPr defaultRowHeight="13.2" x14ac:dyDescent="0.25"/>
  <cols>
    <col min="1" max="1" width="27.88671875" bestFit="1" customWidth="1"/>
  </cols>
  <sheetData>
    <row r="1" spans="1:5" x14ac:dyDescent="0.25">
      <c r="A1" s="33" t="s">
        <v>225</v>
      </c>
      <c r="B1" t="s">
        <v>12</v>
      </c>
      <c r="C1" t="s">
        <v>227</v>
      </c>
      <c r="D1" t="s">
        <v>226</v>
      </c>
      <c r="E1" s="29" t="s">
        <v>702</v>
      </c>
    </row>
    <row r="2" spans="1:5" x14ac:dyDescent="0.25">
      <c r="A2" t="s">
        <v>339</v>
      </c>
      <c r="B2">
        <v>360.88</v>
      </c>
      <c r="C2">
        <v>181.6</v>
      </c>
      <c r="D2" s="211">
        <v>0.5032143648858346</v>
      </c>
    </row>
    <row r="3" spans="1:5" x14ac:dyDescent="0.25">
      <c r="A3" t="s">
        <v>51</v>
      </c>
      <c r="B3">
        <v>13534</v>
      </c>
      <c r="C3">
        <v>11512.55</v>
      </c>
      <c r="D3" s="211">
        <v>0.85063913107728673</v>
      </c>
    </row>
    <row r="4" spans="1:5" x14ac:dyDescent="0.25">
      <c r="A4" t="s">
        <v>290</v>
      </c>
      <c r="B4">
        <v>828.12</v>
      </c>
      <c r="C4">
        <v>669.15</v>
      </c>
      <c r="D4" s="211">
        <v>0.80803506738153885</v>
      </c>
    </row>
    <row r="5" spans="1:5" x14ac:dyDescent="0.25">
      <c r="A5" t="s">
        <v>191</v>
      </c>
      <c r="B5">
        <v>664.35</v>
      </c>
      <c r="C5">
        <v>661.5</v>
      </c>
      <c r="D5" s="211">
        <v>0.99571009257168652</v>
      </c>
    </row>
    <row r="6" spans="1:5" x14ac:dyDescent="0.25">
      <c r="A6" t="s">
        <v>230</v>
      </c>
      <c r="B6">
        <v>760.14</v>
      </c>
      <c r="C6">
        <v>745.89</v>
      </c>
      <c r="D6" s="211">
        <v>0.98125345331123215</v>
      </c>
    </row>
    <row r="7" spans="1:5" x14ac:dyDescent="0.25">
      <c r="A7" t="s">
        <v>11</v>
      </c>
      <c r="B7">
        <v>894.04</v>
      </c>
      <c r="C7">
        <v>999.72</v>
      </c>
      <c r="D7" s="211">
        <v>1.1182050020133327</v>
      </c>
    </row>
    <row r="8" spans="1:5" x14ac:dyDescent="0.25">
      <c r="A8" t="s">
        <v>194</v>
      </c>
      <c r="B8">
        <v>493.55</v>
      </c>
      <c r="C8">
        <v>702</v>
      </c>
      <c r="D8" s="243">
        <v>1.4223482929794347</v>
      </c>
    </row>
    <row r="9" spans="1:5" x14ac:dyDescent="0.25">
      <c r="A9" t="s">
        <v>192</v>
      </c>
      <c r="B9">
        <v>0</v>
      </c>
      <c r="C9">
        <v>0</v>
      </c>
      <c r="D9" s="211" t="e">
        <v>#DIV/0!</v>
      </c>
    </row>
    <row r="10" spans="1:5" x14ac:dyDescent="0.25">
      <c r="A10" t="s">
        <v>322</v>
      </c>
      <c r="B10">
        <v>0</v>
      </c>
      <c r="C10">
        <v>0</v>
      </c>
      <c r="D10" s="211" t="e">
        <v>#DIV/0!</v>
      </c>
    </row>
    <row r="11" spans="1:5" x14ac:dyDescent="0.25">
      <c r="A11" t="s">
        <v>78</v>
      </c>
      <c r="B11">
        <v>373.89</v>
      </c>
      <c r="C11">
        <v>252</v>
      </c>
      <c r="D11" s="211">
        <v>0.67399502527481348</v>
      </c>
    </row>
    <row r="12" spans="1:5" x14ac:dyDescent="0.25">
      <c r="A12" t="s">
        <v>31</v>
      </c>
      <c r="B12">
        <v>512.94000000000005</v>
      </c>
      <c r="C12">
        <v>572.41999999999996</v>
      </c>
      <c r="D12" s="243">
        <v>1.115958981557297</v>
      </c>
    </row>
    <row r="13" spans="1:5" x14ac:dyDescent="0.25">
      <c r="A13" t="s">
        <v>195</v>
      </c>
      <c r="B13">
        <v>2541</v>
      </c>
      <c r="C13">
        <v>2128.79</v>
      </c>
      <c r="D13" s="211">
        <v>0.83777646595828414</v>
      </c>
    </row>
    <row r="14" spans="1:5" x14ac:dyDescent="0.25">
      <c r="A14" t="s">
        <v>196</v>
      </c>
      <c r="B14">
        <v>1617</v>
      </c>
      <c r="C14">
        <v>1088.7</v>
      </c>
      <c r="D14" s="211">
        <v>0.67328385899814469</v>
      </c>
    </row>
    <row r="15" spans="1:5" x14ac:dyDescent="0.25">
      <c r="A15" t="s">
        <v>197</v>
      </c>
      <c r="B15">
        <v>5430</v>
      </c>
      <c r="C15">
        <v>5185.82</v>
      </c>
      <c r="D15" s="243">
        <v>0.95503130755064447</v>
      </c>
    </row>
    <row r="16" spans="1:5" x14ac:dyDescent="0.25">
      <c r="A16" t="s">
        <v>198</v>
      </c>
      <c r="B16">
        <v>214.24</v>
      </c>
      <c r="C16">
        <v>216</v>
      </c>
      <c r="D16" s="211">
        <v>1.0082150858849888</v>
      </c>
    </row>
    <row r="17" spans="1:4" x14ac:dyDescent="0.25">
      <c r="A17" t="s">
        <v>331</v>
      </c>
      <c r="B17">
        <v>730.27</v>
      </c>
      <c r="C17">
        <v>804.52</v>
      </c>
      <c r="D17" s="243">
        <v>1.10167472304764</v>
      </c>
    </row>
    <row r="18" spans="1:4" x14ac:dyDescent="0.25">
      <c r="A18" t="s">
        <v>193</v>
      </c>
      <c r="B18">
        <v>500</v>
      </c>
      <c r="C18">
        <v>340</v>
      </c>
      <c r="D18" s="211">
        <v>0.68</v>
      </c>
    </row>
    <row r="19" spans="1:4" x14ac:dyDescent="0.25">
      <c r="A19" t="s">
        <v>199</v>
      </c>
      <c r="B19">
        <v>5203.5</v>
      </c>
      <c r="C19">
        <v>4975.3899999999994</v>
      </c>
      <c r="D19" s="243">
        <v>0.95616219852022666</v>
      </c>
    </row>
    <row r="20" spans="1:4" x14ac:dyDescent="0.25">
      <c r="A20" t="s">
        <v>337</v>
      </c>
      <c r="B20">
        <v>550</v>
      </c>
      <c r="C20">
        <v>449.49</v>
      </c>
      <c r="D20" s="211">
        <v>0.81725454545454546</v>
      </c>
    </row>
    <row r="21" spans="1:4" x14ac:dyDescent="0.25">
      <c r="A21" t="s">
        <v>26</v>
      </c>
      <c r="C21">
        <v>0</v>
      </c>
      <c r="D21" s="211" t="e">
        <v>#DIV/0!</v>
      </c>
    </row>
    <row r="22" spans="1:4" x14ac:dyDescent="0.25">
      <c r="A22" t="s">
        <v>99</v>
      </c>
      <c r="B22">
        <v>35207.919999999998</v>
      </c>
      <c r="C22">
        <v>31485.540000000005</v>
      </c>
      <c r="D22" s="243">
        <v>0.89427435645161679</v>
      </c>
    </row>
    <row r="23" spans="1:4" x14ac:dyDescent="0.25">
      <c r="B23" t="s">
        <v>46</v>
      </c>
    </row>
    <row r="24" spans="1:4" x14ac:dyDescent="0.25">
      <c r="A24" s="33" t="s">
        <v>229</v>
      </c>
      <c r="B24" t="s">
        <v>201</v>
      </c>
      <c r="C24" t="s">
        <v>87</v>
      </c>
    </row>
    <row r="26" spans="1:4" x14ac:dyDescent="0.25">
      <c r="A26" t="s">
        <v>287</v>
      </c>
      <c r="B26">
        <v>4000</v>
      </c>
      <c r="C26">
        <v>0</v>
      </c>
    </row>
    <row r="27" spans="1:4" x14ac:dyDescent="0.25">
      <c r="A27" t="s">
        <v>381</v>
      </c>
      <c r="B27">
        <v>1000</v>
      </c>
      <c r="C27">
        <v>0</v>
      </c>
    </row>
    <row r="28" spans="1:4" x14ac:dyDescent="0.25">
      <c r="A28" t="s">
        <v>288</v>
      </c>
      <c r="B28">
        <v>300</v>
      </c>
      <c r="C28">
        <v>0</v>
      </c>
    </row>
    <row r="29" spans="1:4" x14ac:dyDescent="0.25">
      <c r="A29" t="s">
        <v>338</v>
      </c>
      <c r="C29">
        <v>0</v>
      </c>
    </row>
    <row r="30" spans="1:4" x14ac:dyDescent="0.25">
      <c r="A30" t="s">
        <v>378</v>
      </c>
      <c r="B30">
        <v>1000</v>
      </c>
      <c r="C30">
        <v>0</v>
      </c>
    </row>
    <row r="31" spans="1:4" x14ac:dyDescent="0.25">
      <c r="A31" t="s">
        <v>681</v>
      </c>
      <c r="B31">
        <v>3500</v>
      </c>
      <c r="C31">
        <v>1820.32</v>
      </c>
    </row>
    <row r="32" spans="1:4" x14ac:dyDescent="0.25">
      <c r="A32" t="s">
        <v>4</v>
      </c>
      <c r="B32">
        <v>9800</v>
      </c>
      <c r="C32">
        <v>1820.32</v>
      </c>
      <c r="D32" s="243">
        <v>0.18574693877551018</v>
      </c>
    </row>
    <row r="33" spans="1:5" x14ac:dyDescent="0.25">
      <c r="A33" t="s">
        <v>237</v>
      </c>
      <c r="B33">
        <v>0</v>
      </c>
      <c r="C33">
        <v>4127.76</v>
      </c>
      <c r="D33" s="211"/>
    </row>
    <row r="34" spans="1:5" x14ac:dyDescent="0.25">
      <c r="A34" t="s">
        <v>202</v>
      </c>
      <c r="B34">
        <v>45007.92</v>
      </c>
      <c r="C34">
        <v>37433.62000000001</v>
      </c>
      <c r="D34" s="243">
        <v>0.83171184093821737</v>
      </c>
    </row>
    <row r="37" spans="1:5" x14ac:dyDescent="0.25">
      <c r="A37" s="33" t="s">
        <v>280</v>
      </c>
    </row>
    <row r="38" spans="1:5" x14ac:dyDescent="0.25">
      <c r="A38" t="s">
        <v>39</v>
      </c>
      <c r="B38">
        <v>41212</v>
      </c>
      <c r="C38">
        <v>41212</v>
      </c>
      <c r="D38" s="211">
        <v>1</v>
      </c>
    </row>
    <row r="39" spans="1:5" x14ac:dyDescent="0.25">
      <c r="A39" t="s">
        <v>148</v>
      </c>
      <c r="B39">
        <v>173</v>
      </c>
      <c r="C39">
        <v>40.5</v>
      </c>
      <c r="D39" s="211">
        <v>0.23410404624277456</v>
      </c>
    </row>
    <row r="40" spans="1:5" x14ac:dyDescent="0.25">
      <c r="A40" t="s">
        <v>206</v>
      </c>
      <c r="B40">
        <v>400</v>
      </c>
      <c r="C40">
        <v>461.11</v>
      </c>
      <c r="D40" s="211">
        <v>1.1527750000000001</v>
      </c>
    </row>
    <row r="41" spans="1:5" x14ac:dyDescent="0.25">
      <c r="A41" t="s">
        <v>424</v>
      </c>
      <c r="C41">
        <v>17.22</v>
      </c>
      <c r="D41" s="211" t="e">
        <v>#DIV/0!</v>
      </c>
    </row>
    <row r="42" spans="1:5" x14ac:dyDescent="0.25">
      <c r="A42" t="s">
        <v>558</v>
      </c>
      <c r="C42">
        <v>226.63</v>
      </c>
      <c r="D42" s="211" t="e">
        <v>#DIV/0!</v>
      </c>
    </row>
    <row r="43" spans="1:5" x14ac:dyDescent="0.25">
      <c r="A43" t="s">
        <v>409</v>
      </c>
      <c r="B43">
        <v>3150</v>
      </c>
      <c r="C43">
        <v>5233.8500000000004</v>
      </c>
      <c r="D43" s="297">
        <v>1.6615396825396826</v>
      </c>
    </row>
    <row r="44" spans="1:5" x14ac:dyDescent="0.25">
      <c r="A44" t="s">
        <v>425</v>
      </c>
      <c r="C44">
        <v>3685.16</v>
      </c>
      <c r="D44" s="211" t="e">
        <v>#DIV/0!</v>
      </c>
    </row>
    <row r="45" spans="1:5" x14ac:dyDescent="0.25">
      <c r="A45" t="s">
        <v>235</v>
      </c>
      <c r="B45">
        <v>44935</v>
      </c>
      <c r="C45">
        <v>50876.47</v>
      </c>
      <c r="D45" s="211">
        <v>1.1322236563925672</v>
      </c>
    </row>
    <row r="47" spans="1:5" x14ac:dyDescent="0.25">
      <c r="A47" s="33" t="s">
        <v>704</v>
      </c>
    </row>
    <row r="48" spans="1:5" x14ac:dyDescent="0.25">
      <c r="A48" s="28" t="s">
        <v>710</v>
      </c>
      <c r="B48" t="s">
        <v>356</v>
      </c>
      <c r="D48">
        <v>17400</v>
      </c>
      <c r="E48" s="28" t="s">
        <v>703</v>
      </c>
    </row>
    <row r="49" spans="1:8" x14ac:dyDescent="0.25">
      <c r="B49" t="s">
        <v>325</v>
      </c>
    </row>
    <row r="50" spans="1:8" x14ac:dyDescent="0.25">
      <c r="B50" t="s">
        <v>722</v>
      </c>
      <c r="D50">
        <v>600</v>
      </c>
    </row>
    <row r="51" spans="1:8" x14ac:dyDescent="0.25">
      <c r="B51" s="28" t="s">
        <v>427</v>
      </c>
      <c r="D51">
        <v>320</v>
      </c>
    </row>
    <row r="52" spans="1:8" x14ac:dyDescent="0.25">
      <c r="B52" t="s">
        <v>380</v>
      </c>
      <c r="D52">
        <v>500</v>
      </c>
    </row>
    <row r="53" spans="1:8" x14ac:dyDescent="0.25">
      <c r="B53" t="s">
        <v>382</v>
      </c>
      <c r="D53">
        <v>1200</v>
      </c>
    </row>
    <row r="54" spans="1:8" x14ac:dyDescent="0.25">
      <c r="B54" t="s">
        <v>333</v>
      </c>
      <c r="D54">
        <v>275</v>
      </c>
    </row>
    <row r="55" spans="1:8" x14ac:dyDescent="0.25">
      <c r="B55" t="s">
        <v>357</v>
      </c>
      <c r="D55">
        <v>2895</v>
      </c>
      <c r="E55" s="28" t="s">
        <v>4</v>
      </c>
    </row>
    <row r="56" spans="1:8" x14ac:dyDescent="0.25">
      <c r="B56" t="s">
        <v>336</v>
      </c>
      <c r="D56">
        <v>15105</v>
      </c>
    </row>
    <row r="57" spans="1:8" x14ac:dyDescent="0.25">
      <c r="B57" t="s">
        <v>383</v>
      </c>
      <c r="D57">
        <v>4000</v>
      </c>
    </row>
    <row r="59" spans="1:8" x14ac:dyDescent="0.25">
      <c r="A59" s="33" t="s">
        <v>712</v>
      </c>
      <c r="B59" s="28" t="s">
        <v>705</v>
      </c>
      <c r="E59" s="28" t="s">
        <v>706</v>
      </c>
    </row>
    <row r="60" spans="1:8" x14ac:dyDescent="0.25">
      <c r="A60" s="28" t="s">
        <v>711</v>
      </c>
      <c r="B60" s="28" t="s">
        <v>707</v>
      </c>
      <c r="E60" s="28" t="s">
        <v>646</v>
      </c>
      <c r="F60" s="28" t="s">
        <v>718</v>
      </c>
    </row>
    <row r="61" spans="1:8" x14ac:dyDescent="0.25">
      <c r="B61" s="28" t="s">
        <v>357</v>
      </c>
      <c r="E61" s="28" t="s">
        <v>723</v>
      </c>
      <c r="F61" s="28" t="s">
        <v>725</v>
      </c>
    </row>
    <row r="62" spans="1:8" x14ac:dyDescent="0.25">
      <c r="B62" s="28" t="s">
        <v>708</v>
      </c>
      <c r="E62" s="181" t="s">
        <v>724</v>
      </c>
      <c r="F62" s="33" t="s">
        <v>709</v>
      </c>
      <c r="G62" s="33"/>
      <c r="H62" s="33"/>
    </row>
    <row r="63" spans="1:8" x14ac:dyDescent="0.25">
      <c r="F63" s="28" t="s">
        <v>721</v>
      </c>
    </row>
    <row r="64" spans="1:8" x14ac:dyDescent="0.25">
      <c r="A64" s="277" t="s">
        <v>713</v>
      </c>
    </row>
    <row r="66" spans="1:2" x14ac:dyDescent="0.25">
      <c r="A66" s="28" t="s">
        <v>714</v>
      </c>
    </row>
    <row r="67" spans="1:2" x14ac:dyDescent="0.25">
      <c r="A67" s="28" t="s">
        <v>715</v>
      </c>
    </row>
    <row r="68" spans="1:2" x14ac:dyDescent="0.25">
      <c r="B68" s="28" t="s">
        <v>716</v>
      </c>
    </row>
    <row r="69" spans="1:2" x14ac:dyDescent="0.25">
      <c r="A69" s="28" t="s">
        <v>717</v>
      </c>
    </row>
    <row r="70" spans="1:2" x14ac:dyDescent="0.25">
      <c r="A70" s="28" t="s">
        <v>720</v>
      </c>
    </row>
  </sheetData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E7B46-8946-444A-848F-F10F90AB7807}">
  <sheetPr>
    <pageSetUpPr fitToPage="1"/>
  </sheetPr>
  <dimension ref="A1:L75"/>
  <sheetViews>
    <sheetView topLeftCell="A44" workbookViewId="0">
      <selection activeCell="M72" sqref="M72"/>
    </sheetView>
  </sheetViews>
  <sheetFormatPr defaultRowHeight="13.2" x14ac:dyDescent="0.25"/>
  <cols>
    <col min="1" max="1" width="25.109375" bestFit="1" customWidth="1"/>
  </cols>
  <sheetData>
    <row r="1" spans="1:11" x14ac:dyDescent="0.25">
      <c r="A1" s="33" t="s">
        <v>56</v>
      </c>
      <c r="B1" t="s">
        <v>213</v>
      </c>
      <c r="C1" t="s">
        <v>62</v>
      </c>
      <c r="D1" t="s">
        <v>63</v>
      </c>
      <c r="E1" t="s">
        <v>64</v>
      </c>
      <c r="F1" t="s">
        <v>69</v>
      </c>
      <c r="G1" t="s">
        <v>71</v>
      </c>
      <c r="H1" t="s">
        <v>73</v>
      </c>
      <c r="I1" t="s">
        <v>218</v>
      </c>
      <c r="J1" t="s">
        <v>214</v>
      </c>
      <c r="K1" t="s">
        <v>215</v>
      </c>
    </row>
    <row r="3" spans="1:11" x14ac:dyDescent="0.25">
      <c r="A3" t="s">
        <v>57</v>
      </c>
      <c r="B3">
        <v>17439.419999999998</v>
      </c>
      <c r="C3">
        <v>17439.419999999998</v>
      </c>
      <c r="D3">
        <v>17439.419999999998</v>
      </c>
      <c r="E3">
        <v>17439.419999999998</v>
      </c>
      <c r="F3">
        <v>17439.419999999998</v>
      </c>
      <c r="G3">
        <v>17439.419999999998</v>
      </c>
      <c r="H3">
        <v>17439.419999999998</v>
      </c>
      <c r="I3">
        <v>17439.419999999998</v>
      </c>
      <c r="J3">
        <v>17439.419999999998</v>
      </c>
      <c r="K3">
        <v>17439.419999999998</v>
      </c>
    </row>
    <row r="5" spans="1:11" x14ac:dyDescent="0.25">
      <c r="A5" t="s">
        <v>274</v>
      </c>
      <c r="B5">
        <v>41466.85</v>
      </c>
      <c r="C5">
        <v>42590.01</v>
      </c>
      <c r="D5">
        <v>43063.85</v>
      </c>
      <c r="E5">
        <v>43413.85</v>
      </c>
      <c r="F5">
        <v>43763.85</v>
      </c>
      <c r="G5">
        <v>47458.5</v>
      </c>
      <c r="H5">
        <v>47458.5</v>
      </c>
      <c r="I5">
        <v>47458.5</v>
      </c>
      <c r="J5">
        <v>47458.5</v>
      </c>
      <c r="K5">
        <v>47458.5</v>
      </c>
    </row>
    <row r="6" spans="1:11" x14ac:dyDescent="0.25">
      <c r="A6" t="s">
        <v>275</v>
      </c>
      <c r="B6">
        <v>41466.85</v>
      </c>
      <c r="C6">
        <v>1123.1600000000001</v>
      </c>
      <c r="D6">
        <v>473.84000000000003</v>
      </c>
      <c r="E6">
        <v>350</v>
      </c>
      <c r="F6">
        <v>350</v>
      </c>
      <c r="G6">
        <v>3694.65</v>
      </c>
      <c r="H6">
        <v>0</v>
      </c>
      <c r="I6">
        <v>0</v>
      </c>
      <c r="J6">
        <v>0</v>
      </c>
      <c r="K6">
        <v>0</v>
      </c>
    </row>
    <row r="7" spans="1:11" x14ac:dyDescent="0.25">
      <c r="A7" t="s">
        <v>276</v>
      </c>
      <c r="B7">
        <v>3386.2000000000003</v>
      </c>
      <c r="C7">
        <v>9782.6299999999992</v>
      </c>
      <c r="D7">
        <v>14855.59</v>
      </c>
      <c r="E7">
        <v>18585.47</v>
      </c>
      <c r="F7">
        <v>22357.57</v>
      </c>
      <c r="G7">
        <v>25604.5</v>
      </c>
      <c r="H7">
        <v>29194.44</v>
      </c>
      <c r="I7">
        <v>29194.44</v>
      </c>
      <c r="J7">
        <v>29194.44</v>
      </c>
      <c r="K7">
        <v>29194.44</v>
      </c>
    </row>
    <row r="8" spans="1:11" x14ac:dyDescent="0.25">
      <c r="A8" t="s">
        <v>277</v>
      </c>
      <c r="B8">
        <v>3386.2000000000003</v>
      </c>
      <c r="C8">
        <v>6396.4299999999994</v>
      </c>
      <c r="D8">
        <v>5072.96</v>
      </c>
      <c r="E8">
        <v>3729.88</v>
      </c>
      <c r="F8">
        <v>3772.0999999999995</v>
      </c>
      <c r="G8">
        <v>3246.93</v>
      </c>
      <c r="H8">
        <v>3589.9399999999996</v>
      </c>
      <c r="I8">
        <v>0</v>
      </c>
      <c r="J8">
        <v>0</v>
      </c>
      <c r="K8">
        <v>0</v>
      </c>
    </row>
    <row r="10" spans="1:11" x14ac:dyDescent="0.25">
      <c r="A10" t="s">
        <v>60</v>
      </c>
      <c r="B10">
        <v>55520.07</v>
      </c>
      <c r="C10">
        <v>50246.8</v>
      </c>
      <c r="D10">
        <v>45647.679999999993</v>
      </c>
      <c r="E10">
        <v>42267.799999999996</v>
      </c>
      <c r="F10">
        <v>38845.699999999997</v>
      </c>
      <c r="G10">
        <v>39293.42</v>
      </c>
      <c r="H10" s="29">
        <v>35703.479999999996</v>
      </c>
      <c r="I10">
        <v>35703.479999999996</v>
      </c>
      <c r="J10">
        <v>35703.479999999996</v>
      </c>
      <c r="K10">
        <v>35703.479999999996</v>
      </c>
    </row>
    <row r="12" spans="1:11" x14ac:dyDescent="0.25">
      <c r="A12" t="s">
        <v>291</v>
      </c>
      <c r="B12">
        <v>49469.17</v>
      </c>
      <c r="C12">
        <v>16427.060000000001</v>
      </c>
      <c r="D12">
        <v>9496.66</v>
      </c>
      <c r="E12">
        <v>6116.78</v>
      </c>
      <c r="F12">
        <v>2694.68</v>
      </c>
      <c r="G12">
        <v>2937.38</v>
      </c>
      <c r="H12">
        <v>4347.4399999999996</v>
      </c>
    </row>
    <row r="13" spans="1:11" x14ac:dyDescent="0.25">
      <c r="A13" t="s">
        <v>292</v>
      </c>
      <c r="B13">
        <v>6050.9</v>
      </c>
      <c r="C13">
        <v>36050.9</v>
      </c>
      <c r="D13">
        <v>36151.019999999997</v>
      </c>
      <c r="E13">
        <v>36151.019999999997</v>
      </c>
      <c r="F13">
        <v>36151.019999999997</v>
      </c>
      <c r="G13">
        <v>36356.04</v>
      </c>
      <c r="H13">
        <v>31356.04</v>
      </c>
    </row>
    <row r="14" spans="1:11" x14ac:dyDescent="0.25">
      <c r="A14" t="s">
        <v>278</v>
      </c>
      <c r="B14" t="s">
        <v>423</v>
      </c>
      <c r="C14">
        <v>2231.16</v>
      </c>
    </row>
    <row r="15" spans="1:11" x14ac:dyDescent="0.25">
      <c r="A15" t="s">
        <v>295</v>
      </c>
      <c r="B15">
        <v>55520.07</v>
      </c>
      <c r="C15">
        <v>50246.8</v>
      </c>
      <c r="D15">
        <v>45647.679999999993</v>
      </c>
      <c r="E15">
        <v>42267.799999999996</v>
      </c>
      <c r="F15">
        <v>38845.699999999997</v>
      </c>
      <c r="G15">
        <v>39293.42</v>
      </c>
      <c r="H15" s="29">
        <v>35703.480000000003</v>
      </c>
      <c r="I15">
        <v>0</v>
      </c>
      <c r="J15">
        <v>0</v>
      </c>
      <c r="K15">
        <v>0</v>
      </c>
    </row>
    <row r="16" spans="1:11" x14ac:dyDescent="0.25">
      <c r="A16" t="s">
        <v>279</v>
      </c>
    </row>
    <row r="20" spans="1:12" x14ac:dyDescent="0.25">
      <c r="L20" s="181" t="s">
        <v>108</v>
      </c>
    </row>
    <row r="21" spans="1:12" x14ac:dyDescent="0.25">
      <c r="A21" s="33" t="s">
        <v>225</v>
      </c>
      <c r="B21" t="s">
        <v>12</v>
      </c>
      <c r="C21" t="s">
        <v>227</v>
      </c>
      <c r="D21" t="s">
        <v>226</v>
      </c>
      <c r="E21" t="s">
        <v>234</v>
      </c>
      <c r="F21" t="s">
        <v>90</v>
      </c>
      <c r="G21" t="s">
        <v>91</v>
      </c>
      <c r="H21" t="s">
        <v>92</v>
      </c>
      <c r="I21" t="s">
        <v>93</v>
      </c>
      <c r="J21" t="s">
        <v>94</v>
      </c>
      <c r="K21" s="29" t="s">
        <v>97</v>
      </c>
    </row>
    <row r="22" spans="1:12" x14ac:dyDescent="0.25">
      <c r="A22" t="s">
        <v>339</v>
      </c>
      <c r="B22">
        <v>360.88</v>
      </c>
      <c r="C22">
        <v>181.6</v>
      </c>
      <c r="D22" s="211">
        <v>0.5032143648858346</v>
      </c>
      <c r="I22">
        <v>181.6</v>
      </c>
    </row>
    <row r="23" spans="1:12" x14ac:dyDescent="0.25">
      <c r="A23" t="s">
        <v>51</v>
      </c>
      <c r="B23">
        <v>13534</v>
      </c>
      <c r="C23">
        <v>8042.17</v>
      </c>
      <c r="D23" s="211">
        <v>0.59421974286980939</v>
      </c>
      <c r="E23">
        <v>1121.97</v>
      </c>
      <c r="F23">
        <v>1121.97</v>
      </c>
      <c r="G23">
        <v>1121.97</v>
      </c>
      <c r="H23">
        <v>1121.97</v>
      </c>
      <c r="I23">
        <v>1291.93</v>
      </c>
      <c r="J23">
        <v>1196.02</v>
      </c>
      <c r="K23">
        <v>1066.3399999999999</v>
      </c>
    </row>
    <row r="24" spans="1:12" x14ac:dyDescent="0.25">
      <c r="A24" t="s">
        <v>290</v>
      </c>
      <c r="B24">
        <v>828.12</v>
      </c>
      <c r="C24">
        <v>491.37</v>
      </c>
      <c r="D24" s="211">
        <v>0.59335603535719461</v>
      </c>
      <c r="E24">
        <v>81.39</v>
      </c>
      <c r="F24">
        <v>64.31</v>
      </c>
      <c r="G24">
        <v>117.53</v>
      </c>
      <c r="H24">
        <v>55.76</v>
      </c>
      <c r="I24">
        <v>58.46</v>
      </c>
      <c r="J24">
        <v>52.76</v>
      </c>
      <c r="K24">
        <v>61.16</v>
      </c>
    </row>
    <row r="25" spans="1:12" x14ac:dyDescent="0.25">
      <c r="A25" t="s">
        <v>191</v>
      </c>
      <c r="B25">
        <v>664.35</v>
      </c>
      <c r="C25">
        <v>661.5</v>
      </c>
      <c r="D25" s="211">
        <v>0.99571009257168652</v>
      </c>
      <c r="E25">
        <v>346.5</v>
      </c>
      <c r="F25">
        <v>0</v>
      </c>
      <c r="G25">
        <v>0</v>
      </c>
      <c r="H25">
        <v>0</v>
      </c>
      <c r="I25">
        <v>315</v>
      </c>
      <c r="J25">
        <v>0</v>
      </c>
      <c r="K25">
        <v>0</v>
      </c>
      <c r="L25" s="28" t="s">
        <v>609</v>
      </c>
    </row>
    <row r="26" spans="1:12" x14ac:dyDescent="0.25">
      <c r="A26" t="s">
        <v>230</v>
      </c>
      <c r="B26">
        <v>760.14</v>
      </c>
      <c r="C26">
        <v>705.89</v>
      </c>
      <c r="D26" s="211">
        <v>0.92863156786907675</v>
      </c>
      <c r="E26">
        <v>527.79</v>
      </c>
      <c r="F26">
        <v>131.1</v>
      </c>
      <c r="G26">
        <v>0</v>
      </c>
      <c r="H26">
        <v>47</v>
      </c>
      <c r="I26">
        <v>0</v>
      </c>
      <c r="J26">
        <v>0</v>
      </c>
      <c r="K26">
        <v>0</v>
      </c>
      <c r="L26" s="28" t="s">
        <v>609</v>
      </c>
    </row>
    <row r="27" spans="1:12" x14ac:dyDescent="0.25">
      <c r="A27" t="s">
        <v>11</v>
      </c>
      <c r="B27">
        <v>894.04</v>
      </c>
      <c r="C27">
        <v>999.72</v>
      </c>
      <c r="D27" s="211">
        <v>1.1182050020133327</v>
      </c>
      <c r="E27">
        <v>0</v>
      </c>
      <c r="F27">
        <v>999.72</v>
      </c>
      <c r="G27">
        <v>0</v>
      </c>
      <c r="H27">
        <v>0</v>
      </c>
      <c r="I27">
        <v>0</v>
      </c>
      <c r="J27">
        <v>0</v>
      </c>
      <c r="K27">
        <v>0</v>
      </c>
      <c r="L27" s="28" t="s">
        <v>609</v>
      </c>
    </row>
    <row r="28" spans="1:12" x14ac:dyDescent="0.25">
      <c r="A28" t="s">
        <v>194</v>
      </c>
      <c r="B28">
        <v>493.55</v>
      </c>
      <c r="C28">
        <v>491</v>
      </c>
      <c r="D28" s="211">
        <v>0.99483335021780972</v>
      </c>
      <c r="E28">
        <v>0</v>
      </c>
      <c r="F28">
        <v>0</v>
      </c>
      <c r="G28">
        <v>0</v>
      </c>
      <c r="H28">
        <v>491</v>
      </c>
      <c r="I28">
        <v>0</v>
      </c>
      <c r="J28">
        <v>0</v>
      </c>
      <c r="K28">
        <v>0</v>
      </c>
    </row>
    <row r="29" spans="1:12" x14ac:dyDescent="0.25">
      <c r="A29" t="s">
        <v>192</v>
      </c>
      <c r="B29">
        <v>0</v>
      </c>
      <c r="C29">
        <v>0</v>
      </c>
      <c r="D29" s="211" t="e">
        <v>#DIV/0!</v>
      </c>
    </row>
    <row r="30" spans="1:12" x14ac:dyDescent="0.25">
      <c r="A30" t="s">
        <v>322</v>
      </c>
      <c r="B30">
        <v>0</v>
      </c>
      <c r="C30">
        <v>0</v>
      </c>
      <c r="D30" s="211" t="e">
        <v>#DIV/0!</v>
      </c>
    </row>
    <row r="31" spans="1:12" x14ac:dyDescent="0.25">
      <c r="A31" t="s">
        <v>78</v>
      </c>
      <c r="B31">
        <v>373.89</v>
      </c>
      <c r="C31">
        <v>178</v>
      </c>
      <c r="D31" s="211">
        <v>0.47607585118617779</v>
      </c>
      <c r="E31">
        <v>43</v>
      </c>
      <c r="F31">
        <v>28</v>
      </c>
      <c r="G31">
        <v>28</v>
      </c>
      <c r="H31">
        <v>0</v>
      </c>
      <c r="I31">
        <v>36</v>
      </c>
      <c r="J31">
        <v>15</v>
      </c>
      <c r="K31">
        <v>28</v>
      </c>
    </row>
    <row r="32" spans="1:12" x14ac:dyDescent="0.25">
      <c r="A32" t="s">
        <v>31</v>
      </c>
      <c r="B32">
        <v>512.94000000000005</v>
      </c>
      <c r="C32">
        <v>46.67</v>
      </c>
      <c r="D32" s="211">
        <v>9.098530042500097E-2</v>
      </c>
      <c r="E32">
        <v>0</v>
      </c>
      <c r="F32">
        <v>0</v>
      </c>
      <c r="G32">
        <v>0</v>
      </c>
      <c r="H32">
        <v>11.67</v>
      </c>
      <c r="I32">
        <v>10</v>
      </c>
      <c r="J32">
        <v>25</v>
      </c>
      <c r="K32">
        <v>0</v>
      </c>
      <c r="L32" s="28" t="s">
        <v>610</v>
      </c>
    </row>
    <row r="33" spans="1:12" x14ac:dyDescent="0.25">
      <c r="A33" t="s">
        <v>195</v>
      </c>
      <c r="B33">
        <v>2541</v>
      </c>
      <c r="C33">
        <v>1868.79</v>
      </c>
      <c r="D33" s="211">
        <v>0.73545454545454547</v>
      </c>
      <c r="E33">
        <v>0</v>
      </c>
      <c r="F33">
        <v>260</v>
      </c>
      <c r="G33">
        <v>330</v>
      </c>
      <c r="H33">
        <v>688.79</v>
      </c>
      <c r="I33">
        <v>260</v>
      </c>
      <c r="J33">
        <v>140</v>
      </c>
      <c r="K33">
        <v>190</v>
      </c>
      <c r="L33" s="28" t="s">
        <v>611</v>
      </c>
    </row>
    <row r="34" spans="1:12" x14ac:dyDescent="0.25">
      <c r="A34" t="s">
        <v>196</v>
      </c>
      <c r="B34">
        <v>1617</v>
      </c>
      <c r="C34">
        <v>943.7</v>
      </c>
      <c r="D34" s="211">
        <v>0.58361162646876941</v>
      </c>
      <c r="E34">
        <v>0</v>
      </c>
      <c r="F34">
        <v>218.7</v>
      </c>
      <c r="G34">
        <v>145</v>
      </c>
      <c r="H34">
        <v>100</v>
      </c>
      <c r="I34">
        <v>145</v>
      </c>
      <c r="J34">
        <v>205</v>
      </c>
      <c r="K34">
        <v>130</v>
      </c>
      <c r="L34" s="28" t="s">
        <v>611</v>
      </c>
    </row>
    <row r="35" spans="1:12" x14ac:dyDescent="0.25">
      <c r="A35" t="s">
        <v>197</v>
      </c>
      <c r="B35">
        <v>5430</v>
      </c>
      <c r="C35">
        <v>4187.1400000000003</v>
      </c>
      <c r="D35" s="211">
        <v>0.7711123388581953</v>
      </c>
      <c r="E35">
        <v>690.65</v>
      </c>
      <c r="F35">
        <v>470.59000000000003</v>
      </c>
      <c r="G35">
        <v>383.77000000000004</v>
      </c>
      <c r="H35">
        <v>513.91999999999996</v>
      </c>
      <c r="I35">
        <v>784.41000000000008</v>
      </c>
      <c r="J35">
        <v>592.5</v>
      </c>
      <c r="K35">
        <v>751.3</v>
      </c>
    </row>
    <row r="36" spans="1:12" x14ac:dyDescent="0.25">
      <c r="A36" t="s">
        <v>198</v>
      </c>
      <c r="B36">
        <v>214.24</v>
      </c>
      <c r="C36">
        <v>216</v>
      </c>
      <c r="D36" s="211">
        <v>1.0082150858849888</v>
      </c>
      <c r="H36">
        <v>216</v>
      </c>
      <c r="I36">
        <v>0</v>
      </c>
    </row>
    <row r="37" spans="1:12" x14ac:dyDescent="0.25">
      <c r="A37" t="s">
        <v>331</v>
      </c>
      <c r="B37">
        <v>730.27</v>
      </c>
      <c r="C37">
        <v>418.69</v>
      </c>
      <c r="D37" s="211">
        <v>0.57333588946554015</v>
      </c>
      <c r="E37">
        <v>38</v>
      </c>
      <c r="F37">
        <v>0</v>
      </c>
      <c r="G37">
        <v>22.93</v>
      </c>
      <c r="H37">
        <v>0</v>
      </c>
      <c r="I37">
        <v>21.5</v>
      </c>
      <c r="J37">
        <v>236.36</v>
      </c>
      <c r="K37">
        <v>99.899999999999977</v>
      </c>
      <c r="L37" s="28" t="s">
        <v>612</v>
      </c>
    </row>
    <row r="38" spans="1:12" x14ac:dyDescent="0.25">
      <c r="A38" t="s">
        <v>193</v>
      </c>
      <c r="B38">
        <v>500</v>
      </c>
      <c r="C38">
        <v>340</v>
      </c>
      <c r="D38" s="211">
        <v>0.68</v>
      </c>
      <c r="J38">
        <v>100</v>
      </c>
      <c r="K38">
        <v>240</v>
      </c>
    </row>
    <row r="39" spans="1:12" x14ac:dyDescent="0.25">
      <c r="A39" t="s">
        <v>199</v>
      </c>
      <c r="B39">
        <v>5203.5</v>
      </c>
      <c r="C39">
        <v>3305.48</v>
      </c>
      <c r="D39" s="211">
        <v>0.6352416642644374</v>
      </c>
      <c r="E39">
        <v>412.28000000000003</v>
      </c>
      <c r="F39">
        <v>360.87</v>
      </c>
      <c r="G39">
        <v>589.20000000000005</v>
      </c>
      <c r="H39">
        <v>322.74</v>
      </c>
      <c r="I39">
        <v>683.28</v>
      </c>
      <c r="J39">
        <v>579.65</v>
      </c>
      <c r="K39">
        <v>357.46</v>
      </c>
      <c r="L39" s="28" t="s">
        <v>613</v>
      </c>
    </row>
    <row r="40" spans="1:12" x14ac:dyDescent="0.25">
      <c r="A40" t="s">
        <v>337</v>
      </c>
      <c r="B40">
        <v>550</v>
      </c>
      <c r="C40">
        <v>0</v>
      </c>
      <c r="D40" s="211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</row>
    <row r="41" spans="1:12" x14ac:dyDescent="0.25">
      <c r="A41" t="s">
        <v>26</v>
      </c>
      <c r="C41">
        <v>0</v>
      </c>
      <c r="D41" s="211" t="e">
        <v>#DIV/0!</v>
      </c>
      <c r="G41">
        <v>0</v>
      </c>
    </row>
    <row r="42" spans="1:12" x14ac:dyDescent="0.25">
      <c r="A42" s="27" t="s">
        <v>99</v>
      </c>
      <c r="B42" s="27">
        <v>35207.919999999998</v>
      </c>
      <c r="C42" s="27">
        <v>22896.12</v>
      </c>
      <c r="D42" s="296">
        <v>0.65031163442770834</v>
      </c>
      <c r="E42" s="27">
        <v>3261.5800000000004</v>
      </c>
      <c r="F42" s="27">
        <v>3655.2599999999998</v>
      </c>
      <c r="G42" s="27">
        <v>2738.3999999999996</v>
      </c>
      <c r="H42" s="27">
        <v>3568.8500000000004</v>
      </c>
      <c r="I42" s="27">
        <v>3605.58</v>
      </c>
      <c r="J42" s="27">
        <v>3142.29</v>
      </c>
      <c r="K42" s="27">
        <v>2924.1600000000003</v>
      </c>
    </row>
    <row r="43" spans="1:12" x14ac:dyDescent="0.25">
      <c r="B43" t="s">
        <v>46</v>
      </c>
      <c r="E43">
        <v>3261.5800000000004</v>
      </c>
      <c r="F43">
        <v>6916.84</v>
      </c>
      <c r="G43">
        <v>9655.24</v>
      </c>
      <c r="H43">
        <v>13224.09</v>
      </c>
      <c r="I43">
        <v>16829.669999999998</v>
      </c>
      <c r="J43">
        <v>19971.96</v>
      </c>
      <c r="K43">
        <v>22896.12</v>
      </c>
    </row>
    <row r="44" spans="1:12" x14ac:dyDescent="0.25">
      <c r="A44" s="33" t="s">
        <v>229</v>
      </c>
      <c r="B44" t="s">
        <v>201</v>
      </c>
      <c r="C44" t="s">
        <v>87</v>
      </c>
      <c r="E44" t="s">
        <v>22</v>
      </c>
      <c r="F44" t="s">
        <v>13</v>
      </c>
      <c r="G44" t="s">
        <v>23</v>
      </c>
      <c r="H44" t="s">
        <v>24</v>
      </c>
      <c r="I44" t="s">
        <v>14</v>
      </c>
      <c r="J44" t="s">
        <v>15</v>
      </c>
      <c r="K44" t="s">
        <v>16</v>
      </c>
    </row>
    <row r="46" spans="1:12" x14ac:dyDescent="0.25">
      <c r="A46" t="s">
        <v>287</v>
      </c>
      <c r="B46">
        <v>4000</v>
      </c>
      <c r="C46">
        <v>0</v>
      </c>
    </row>
    <row r="47" spans="1:12" x14ac:dyDescent="0.25">
      <c r="A47" t="s">
        <v>381</v>
      </c>
      <c r="B47">
        <v>1000</v>
      </c>
      <c r="C47">
        <v>0</v>
      </c>
    </row>
    <row r="48" spans="1:12" x14ac:dyDescent="0.25">
      <c r="A48" t="s">
        <v>288</v>
      </c>
      <c r="B48">
        <v>300</v>
      </c>
      <c r="C48">
        <v>0</v>
      </c>
    </row>
    <row r="49" spans="1:12" x14ac:dyDescent="0.25">
      <c r="A49" t="s">
        <v>338</v>
      </c>
      <c r="C49">
        <v>0</v>
      </c>
    </row>
    <row r="50" spans="1:12" x14ac:dyDescent="0.25">
      <c r="A50" t="s">
        <v>378</v>
      </c>
      <c r="B50">
        <v>1000</v>
      </c>
      <c r="C50">
        <v>0</v>
      </c>
    </row>
    <row r="51" spans="1:12" x14ac:dyDescent="0.25">
      <c r="A51" t="s">
        <v>377</v>
      </c>
      <c r="B51">
        <v>3500</v>
      </c>
      <c r="C51">
        <v>528.31999999999994</v>
      </c>
      <c r="G51">
        <v>25</v>
      </c>
      <c r="K51">
        <v>503.32</v>
      </c>
      <c r="L51" s="28" t="s">
        <v>608</v>
      </c>
    </row>
    <row r="52" spans="1:12" x14ac:dyDescent="0.25">
      <c r="A52" t="s">
        <v>4</v>
      </c>
      <c r="B52">
        <v>9800</v>
      </c>
      <c r="C52">
        <v>528.31999999999994</v>
      </c>
      <c r="D52" s="211">
        <v>5.3910204081632648E-2</v>
      </c>
      <c r="E52">
        <v>0</v>
      </c>
      <c r="F52">
        <v>0</v>
      </c>
      <c r="G52">
        <v>25</v>
      </c>
      <c r="H52">
        <v>0</v>
      </c>
      <c r="I52">
        <v>0</v>
      </c>
      <c r="J52">
        <v>0</v>
      </c>
      <c r="K52">
        <v>503.32</v>
      </c>
    </row>
    <row r="53" spans="1:12" x14ac:dyDescent="0.25">
      <c r="A53" t="s">
        <v>237</v>
      </c>
      <c r="B53">
        <v>0</v>
      </c>
      <c r="C53">
        <v>4127.76</v>
      </c>
      <c r="E53">
        <v>0</v>
      </c>
      <c r="F53">
        <v>2268.46</v>
      </c>
      <c r="G53">
        <v>1859.3</v>
      </c>
    </row>
    <row r="54" spans="1:12" x14ac:dyDescent="0.25">
      <c r="A54" s="27" t="s">
        <v>202</v>
      </c>
      <c r="B54" s="27">
        <v>45007.92</v>
      </c>
      <c r="C54" s="27">
        <v>27552.199999999997</v>
      </c>
      <c r="D54" s="296">
        <v>0.61216337035792812</v>
      </c>
      <c r="E54" s="27">
        <v>3261.5800000000004</v>
      </c>
      <c r="F54" s="27">
        <v>5923.7199999999993</v>
      </c>
      <c r="G54" s="27">
        <v>4622.7</v>
      </c>
      <c r="H54" s="27">
        <v>3568.8500000000004</v>
      </c>
      <c r="I54" s="27">
        <v>3605.58</v>
      </c>
      <c r="J54" s="27">
        <v>3142.29</v>
      </c>
      <c r="K54" s="27">
        <v>3427.4800000000005</v>
      </c>
    </row>
    <row r="57" spans="1:12" x14ac:dyDescent="0.25">
      <c r="A57" s="33" t="s">
        <v>280</v>
      </c>
      <c r="E57" s="27" t="s">
        <v>22</v>
      </c>
      <c r="F57" s="27" t="s">
        <v>13</v>
      </c>
      <c r="G57" s="27" t="s">
        <v>231</v>
      </c>
      <c r="H57" s="27" t="s">
        <v>232</v>
      </c>
      <c r="I57" s="27" t="s">
        <v>14</v>
      </c>
      <c r="J57" s="27" t="s">
        <v>15</v>
      </c>
      <c r="K57" s="27" t="s">
        <v>16</v>
      </c>
    </row>
    <row r="58" spans="1:12" x14ac:dyDescent="0.25">
      <c r="A58" t="s">
        <v>39</v>
      </c>
      <c r="B58">
        <v>41212</v>
      </c>
      <c r="C58">
        <v>41212</v>
      </c>
      <c r="D58" s="211">
        <v>1</v>
      </c>
      <c r="E58">
        <v>41212</v>
      </c>
    </row>
    <row r="59" spans="1:12" x14ac:dyDescent="0.25">
      <c r="A59" t="s">
        <v>148</v>
      </c>
      <c r="B59">
        <v>173</v>
      </c>
      <c r="C59">
        <v>40.5</v>
      </c>
      <c r="D59" s="211">
        <v>0.23410404624277456</v>
      </c>
      <c r="E59">
        <v>40.5</v>
      </c>
    </row>
    <row r="60" spans="1:12" x14ac:dyDescent="0.25">
      <c r="A60" t="s">
        <v>206</v>
      </c>
      <c r="B60">
        <v>400</v>
      </c>
      <c r="C60">
        <v>305.14</v>
      </c>
      <c r="D60" s="211">
        <v>0.76284999999999992</v>
      </c>
      <c r="G60">
        <v>100.12</v>
      </c>
      <c r="J60">
        <v>205.02</v>
      </c>
    </row>
    <row r="61" spans="1:12" x14ac:dyDescent="0.25">
      <c r="A61" t="s">
        <v>424</v>
      </c>
      <c r="C61">
        <v>17.22</v>
      </c>
      <c r="D61" s="211" t="e">
        <v>#DIV/0!</v>
      </c>
      <c r="G61">
        <v>17.22</v>
      </c>
    </row>
    <row r="62" spans="1:12" x14ac:dyDescent="0.25">
      <c r="A62" t="s">
        <v>558</v>
      </c>
      <c r="C62">
        <v>226.63</v>
      </c>
      <c r="D62" s="211" t="e">
        <v>#DIV/0!</v>
      </c>
      <c r="J62">
        <v>226.63</v>
      </c>
    </row>
    <row r="63" spans="1:12" x14ac:dyDescent="0.25">
      <c r="A63" t="s">
        <v>409</v>
      </c>
      <c r="B63">
        <v>3150</v>
      </c>
      <c r="C63">
        <v>5233.8500000000004</v>
      </c>
      <c r="D63" s="211">
        <v>1.6615396825396826</v>
      </c>
      <c r="E63">
        <v>214.35</v>
      </c>
      <c r="F63">
        <v>700</v>
      </c>
      <c r="G63">
        <v>356.5</v>
      </c>
      <c r="H63">
        <v>350</v>
      </c>
      <c r="I63">
        <v>350</v>
      </c>
      <c r="J63">
        <v>3263</v>
      </c>
      <c r="L63" s="28" t="s">
        <v>614</v>
      </c>
    </row>
    <row r="64" spans="1:12" x14ac:dyDescent="0.25">
      <c r="A64" t="s">
        <v>425</v>
      </c>
      <c r="C64">
        <v>423.16</v>
      </c>
      <c r="D64" s="211" t="e">
        <v>#DIV/0!</v>
      </c>
      <c r="E64" t="s">
        <v>478</v>
      </c>
      <c r="F64">
        <v>423.16</v>
      </c>
      <c r="L64" s="28" t="s">
        <v>615</v>
      </c>
    </row>
    <row r="65" spans="1:11" x14ac:dyDescent="0.25">
      <c r="A65" s="27" t="s">
        <v>235</v>
      </c>
      <c r="B65" s="27">
        <v>44935</v>
      </c>
      <c r="C65" s="27">
        <v>47458.5</v>
      </c>
      <c r="D65" s="212">
        <v>1.0561588961833759</v>
      </c>
      <c r="E65" s="27">
        <v>41466.85</v>
      </c>
      <c r="F65" s="27">
        <v>1123.1600000000001</v>
      </c>
      <c r="G65" s="27">
        <v>473.84000000000003</v>
      </c>
      <c r="H65" s="27">
        <v>350</v>
      </c>
      <c r="I65" s="27">
        <v>350</v>
      </c>
      <c r="J65" s="27">
        <v>3694.65</v>
      </c>
      <c r="K65" s="27">
        <v>0</v>
      </c>
    </row>
    <row r="67" spans="1:11" x14ac:dyDescent="0.25">
      <c r="A67" s="27" t="s">
        <v>429</v>
      </c>
    </row>
    <row r="68" spans="1:11" x14ac:dyDescent="0.25">
      <c r="A68" s="28" t="s">
        <v>616</v>
      </c>
    </row>
    <row r="69" spans="1:11" x14ac:dyDescent="0.25">
      <c r="A69" s="28" t="s">
        <v>617</v>
      </c>
    </row>
    <row r="70" spans="1:11" x14ac:dyDescent="0.25">
      <c r="A70" s="28" t="s">
        <v>618</v>
      </c>
    </row>
    <row r="71" spans="1:11" x14ac:dyDescent="0.25">
      <c r="A71" s="28" t="s">
        <v>619</v>
      </c>
    </row>
    <row r="72" spans="1:11" x14ac:dyDescent="0.25">
      <c r="A72" s="28" t="s">
        <v>620</v>
      </c>
    </row>
    <row r="73" spans="1:11" x14ac:dyDescent="0.25">
      <c r="A73" s="28" t="s">
        <v>621</v>
      </c>
    </row>
    <row r="74" spans="1:11" x14ac:dyDescent="0.25">
      <c r="A74" s="28" t="s">
        <v>622</v>
      </c>
      <c r="G74" s="203">
        <v>3000</v>
      </c>
      <c r="H74" s="28" t="s">
        <v>624</v>
      </c>
    </row>
    <row r="75" spans="1:11" x14ac:dyDescent="0.25">
      <c r="A75" s="28" t="s">
        <v>623</v>
      </c>
    </row>
  </sheetData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CEAA9-6F57-4A7E-88C5-A5CC7C1B9455}">
  <sheetPr>
    <pageSetUpPr fitToPage="1"/>
  </sheetPr>
  <dimension ref="A1:L71"/>
  <sheetViews>
    <sheetView topLeftCell="A44" workbookViewId="0">
      <selection activeCell="B64" sqref="B64:F69"/>
    </sheetView>
  </sheetViews>
  <sheetFormatPr defaultRowHeight="13.2" x14ac:dyDescent="0.25"/>
  <cols>
    <col min="1" max="1" width="22.44140625" bestFit="1" customWidth="1"/>
  </cols>
  <sheetData>
    <row r="1" spans="1:12" x14ac:dyDescent="0.25">
      <c r="A1" s="29" t="s">
        <v>225</v>
      </c>
      <c r="B1" t="s">
        <v>12</v>
      </c>
      <c r="C1" t="s">
        <v>227</v>
      </c>
      <c r="D1" t="s">
        <v>226</v>
      </c>
      <c r="E1" t="s">
        <v>234</v>
      </c>
      <c r="F1" t="s">
        <v>90</v>
      </c>
      <c r="G1" t="s">
        <v>91</v>
      </c>
      <c r="H1" t="s">
        <v>92</v>
      </c>
      <c r="I1" t="s">
        <v>93</v>
      </c>
      <c r="J1" t="s">
        <v>94</v>
      </c>
      <c r="K1" t="s">
        <v>97</v>
      </c>
      <c r="L1" s="29" t="s">
        <v>101</v>
      </c>
    </row>
    <row r="2" spans="1:12" x14ac:dyDescent="0.25">
      <c r="A2" t="s">
        <v>339</v>
      </c>
      <c r="B2">
        <v>360.88</v>
      </c>
      <c r="C2">
        <v>181.6</v>
      </c>
      <c r="D2" s="211">
        <v>0.5032143648858346</v>
      </c>
      <c r="I2">
        <v>181.6</v>
      </c>
    </row>
    <row r="3" spans="1:12" x14ac:dyDescent="0.25">
      <c r="A3" t="s">
        <v>51</v>
      </c>
      <c r="B3">
        <v>13534</v>
      </c>
      <c r="C3">
        <v>9185.07</v>
      </c>
      <c r="D3" s="211">
        <v>0.67866632185606623</v>
      </c>
      <c r="E3">
        <v>1121.97</v>
      </c>
      <c r="F3">
        <v>1121.97</v>
      </c>
      <c r="G3">
        <v>1121.97</v>
      </c>
      <c r="H3">
        <v>1121.97</v>
      </c>
      <c r="I3">
        <v>1291.93</v>
      </c>
      <c r="J3">
        <v>1196.02</v>
      </c>
      <c r="K3">
        <v>1066.3399999999999</v>
      </c>
      <c r="L3">
        <v>1142.9000000000001</v>
      </c>
    </row>
    <row r="4" spans="1:12" x14ac:dyDescent="0.25">
      <c r="A4" t="s">
        <v>290</v>
      </c>
      <c r="B4">
        <v>828.12</v>
      </c>
      <c r="C4">
        <v>549.53</v>
      </c>
      <c r="D4" s="211">
        <v>0.6635874027918659</v>
      </c>
      <c r="E4">
        <v>81.39</v>
      </c>
      <c r="F4">
        <v>64.31</v>
      </c>
      <c r="G4">
        <v>117.53</v>
      </c>
      <c r="H4">
        <v>55.76</v>
      </c>
      <c r="I4">
        <v>58.46</v>
      </c>
      <c r="J4">
        <v>52.76</v>
      </c>
      <c r="K4">
        <v>61.16</v>
      </c>
      <c r="L4">
        <v>58.16</v>
      </c>
    </row>
    <row r="5" spans="1:12" x14ac:dyDescent="0.25">
      <c r="A5" t="s">
        <v>191</v>
      </c>
      <c r="B5">
        <v>664.35</v>
      </c>
      <c r="C5">
        <v>661.5</v>
      </c>
      <c r="D5" s="243">
        <v>0.99571009257168652</v>
      </c>
      <c r="E5">
        <v>346.5</v>
      </c>
      <c r="F5">
        <v>0</v>
      </c>
      <c r="G5">
        <v>0</v>
      </c>
      <c r="H5">
        <v>0</v>
      </c>
      <c r="I5">
        <v>315</v>
      </c>
      <c r="J5">
        <v>0</v>
      </c>
      <c r="K5">
        <v>0</v>
      </c>
      <c r="L5">
        <v>0</v>
      </c>
    </row>
    <row r="6" spans="1:12" x14ac:dyDescent="0.25">
      <c r="A6" t="s">
        <v>230</v>
      </c>
      <c r="B6">
        <v>760.14</v>
      </c>
      <c r="C6">
        <v>705.89</v>
      </c>
      <c r="D6" s="243">
        <v>0.92863156786907675</v>
      </c>
      <c r="E6">
        <v>527.79</v>
      </c>
      <c r="F6">
        <v>131.1</v>
      </c>
      <c r="G6">
        <v>0</v>
      </c>
      <c r="H6">
        <v>47</v>
      </c>
      <c r="I6">
        <v>0</v>
      </c>
      <c r="J6">
        <v>0</v>
      </c>
      <c r="K6">
        <v>0</v>
      </c>
      <c r="L6">
        <v>0</v>
      </c>
    </row>
    <row r="7" spans="1:12" x14ac:dyDescent="0.25">
      <c r="A7" t="s">
        <v>11</v>
      </c>
      <c r="B7">
        <v>894.04</v>
      </c>
      <c r="C7">
        <v>999.72</v>
      </c>
      <c r="D7" s="243">
        <v>1.1182050020133327</v>
      </c>
      <c r="E7">
        <v>0</v>
      </c>
      <c r="F7">
        <v>999.72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 x14ac:dyDescent="0.25">
      <c r="A8" t="s">
        <v>194</v>
      </c>
      <c r="B8">
        <v>493.55</v>
      </c>
      <c r="C8">
        <v>667</v>
      </c>
      <c r="D8" s="243">
        <v>1.3514334920474116</v>
      </c>
      <c r="E8">
        <v>0</v>
      </c>
      <c r="F8">
        <v>0</v>
      </c>
      <c r="G8">
        <v>0</v>
      </c>
      <c r="H8">
        <v>491</v>
      </c>
      <c r="I8">
        <v>0</v>
      </c>
      <c r="J8">
        <v>0</v>
      </c>
      <c r="K8">
        <v>0</v>
      </c>
      <c r="L8">
        <v>176</v>
      </c>
    </row>
    <row r="9" spans="1:12" x14ac:dyDescent="0.25">
      <c r="A9" t="s">
        <v>192</v>
      </c>
      <c r="B9">
        <v>0</v>
      </c>
      <c r="C9">
        <v>0</v>
      </c>
      <c r="D9" s="211" t="e">
        <v>#DIV/0!</v>
      </c>
    </row>
    <row r="10" spans="1:12" x14ac:dyDescent="0.25">
      <c r="A10" t="s">
        <v>322</v>
      </c>
      <c r="B10">
        <v>0</v>
      </c>
      <c r="C10">
        <v>0</v>
      </c>
      <c r="D10" s="211" t="e">
        <v>#DIV/0!</v>
      </c>
    </row>
    <row r="11" spans="1:12" x14ac:dyDescent="0.25">
      <c r="A11" t="s">
        <v>78</v>
      </c>
      <c r="B11">
        <v>373.89</v>
      </c>
      <c r="C11">
        <v>206</v>
      </c>
      <c r="D11" s="211">
        <v>0.55096418732782371</v>
      </c>
      <c r="E11">
        <v>43</v>
      </c>
      <c r="F11">
        <v>28</v>
      </c>
      <c r="G11">
        <v>28</v>
      </c>
      <c r="H11">
        <v>0</v>
      </c>
      <c r="I11">
        <v>36</v>
      </c>
      <c r="J11">
        <v>15</v>
      </c>
      <c r="K11">
        <v>28</v>
      </c>
      <c r="L11">
        <v>28</v>
      </c>
    </row>
    <row r="12" spans="1:12" x14ac:dyDescent="0.25">
      <c r="A12" t="s">
        <v>31</v>
      </c>
      <c r="B12">
        <v>512.94000000000005</v>
      </c>
      <c r="C12">
        <v>572.41999999999996</v>
      </c>
      <c r="D12" s="243">
        <v>1.115958981557297</v>
      </c>
      <c r="E12">
        <v>0</v>
      </c>
      <c r="F12">
        <v>0</v>
      </c>
      <c r="G12">
        <v>0</v>
      </c>
      <c r="H12">
        <v>11.67</v>
      </c>
      <c r="I12">
        <v>10</v>
      </c>
      <c r="J12">
        <v>25</v>
      </c>
      <c r="K12">
        <v>0</v>
      </c>
      <c r="L12">
        <v>525.75</v>
      </c>
    </row>
    <row r="13" spans="1:12" x14ac:dyDescent="0.25">
      <c r="A13" t="s">
        <v>195</v>
      </c>
      <c r="B13">
        <v>2541</v>
      </c>
      <c r="C13">
        <v>2128.79</v>
      </c>
      <c r="D13" s="243">
        <v>0.83777646595828414</v>
      </c>
      <c r="E13">
        <v>0</v>
      </c>
      <c r="F13">
        <v>260</v>
      </c>
      <c r="G13">
        <v>330</v>
      </c>
      <c r="H13">
        <v>688.79</v>
      </c>
      <c r="I13">
        <v>260</v>
      </c>
      <c r="J13">
        <v>140</v>
      </c>
      <c r="K13">
        <v>190</v>
      </c>
      <c r="L13">
        <v>260</v>
      </c>
    </row>
    <row r="14" spans="1:12" x14ac:dyDescent="0.25">
      <c r="A14" t="s">
        <v>196</v>
      </c>
      <c r="B14">
        <v>1617</v>
      </c>
      <c r="C14">
        <v>1088.7</v>
      </c>
      <c r="D14" s="211">
        <v>0.67328385899814469</v>
      </c>
      <c r="E14">
        <v>0</v>
      </c>
      <c r="F14">
        <v>218.7</v>
      </c>
      <c r="G14">
        <v>145</v>
      </c>
      <c r="H14">
        <v>100</v>
      </c>
      <c r="I14">
        <v>145</v>
      </c>
      <c r="J14">
        <v>205</v>
      </c>
      <c r="K14">
        <v>130</v>
      </c>
      <c r="L14">
        <v>145</v>
      </c>
    </row>
    <row r="15" spans="1:12" x14ac:dyDescent="0.25">
      <c r="A15" t="s">
        <v>197</v>
      </c>
      <c r="B15">
        <v>5430</v>
      </c>
      <c r="C15">
        <v>4693.43</v>
      </c>
      <c r="D15" s="243">
        <v>0.86435174953959493</v>
      </c>
      <c r="E15">
        <v>690.65</v>
      </c>
      <c r="F15">
        <v>470.59000000000003</v>
      </c>
      <c r="G15">
        <v>383.77000000000004</v>
      </c>
      <c r="H15">
        <v>513.91999999999996</v>
      </c>
      <c r="I15">
        <v>784.41000000000008</v>
      </c>
      <c r="J15">
        <v>592.5</v>
      </c>
      <c r="K15">
        <v>751.3</v>
      </c>
      <c r="L15">
        <v>506.28999999999996</v>
      </c>
    </row>
    <row r="16" spans="1:12" x14ac:dyDescent="0.25">
      <c r="A16" t="s">
        <v>198</v>
      </c>
      <c r="B16">
        <v>214.24</v>
      </c>
      <c r="C16">
        <v>216</v>
      </c>
      <c r="D16" s="211">
        <v>1.0082150858849888</v>
      </c>
      <c r="H16">
        <v>216</v>
      </c>
      <c r="I16">
        <v>0</v>
      </c>
    </row>
    <row r="17" spans="1:12" x14ac:dyDescent="0.25">
      <c r="A17" t="s">
        <v>331</v>
      </c>
      <c r="B17">
        <v>730.27</v>
      </c>
      <c r="C17">
        <v>418.69</v>
      </c>
      <c r="D17" s="211">
        <v>0.57333588946554015</v>
      </c>
      <c r="E17">
        <v>38</v>
      </c>
      <c r="F17">
        <v>0</v>
      </c>
      <c r="G17">
        <v>22.93</v>
      </c>
      <c r="H17">
        <v>0</v>
      </c>
      <c r="I17">
        <v>21.5</v>
      </c>
      <c r="J17">
        <v>236.36</v>
      </c>
      <c r="K17">
        <v>99.899999999999977</v>
      </c>
      <c r="L17">
        <v>0</v>
      </c>
    </row>
    <row r="18" spans="1:12" x14ac:dyDescent="0.25">
      <c r="A18" t="s">
        <v>193</v>
      </c>
      <c r="B18">
        <v>500</v>
      </c>
      <c r="C18">
        <v>340</v>
      </c>
      <c r="D18" s="211">
        <v>0.68</v>
      </c>
      <c r="J18">
        <v>100</v>
      </c>
      <c r="K18">
        <v>240</v>
      </c>
    </row>
    <row r="19" spans="1:12" x14ac:dyDescent="0.25">
      <c r="A19" t="s">
        <v>199</v>
      </c>
      <c r="B19">
        <v>5203.5</v>
      </c>
      <c r="C19">
        <v>3739.7</v>
      </c>
      <c r="D19" s="211">
        <v>0.71868934371096371</v>
      </c>
      <c r="E19">
        <v>412.28000000000003</v>
      </c>
      <c r="F19">
        <v>360.87</v>
      </c>
      <c r="G19">
        <v>589.20000000000005</v>
      </c>
      <c r="H19">
        <v>322.74</v>
      </c>
      <c r="I19">
        <v>683.28</v>
      </c>
      <c r="J19">
        <v>579.65</v>
      </c>
      <c r="K19">
        <v>357.46</v>
      </c>
      <c r="L19">
        <v>434.22</v>
      </c>
    </row>
    <row r="20" spans="1:12" x14ac:dyDescent="0.25">
      <c r="A20" t="s">
        <v>337</v>
      </c>
      <c r="B20">
        <v>550</v>
      </c>
      <c r="C20">
        <v>0</v>
      </c>
      <c r="D20" s="211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</row>
    <row r="21" spans="1:12" x14ac:dyDescent="0.25">
      <c r="A21" t="s">
        <v>26</v>
      </c>
      <c r="C21">
        <v>0</v>
      </c>
      <c r="D21" s="211" t="e">
        <v>#DIV/0!</v>
      </c>
      <c r="G21">
        <v>0</v>
      </c>
    </row>
    <row r="22" spans="1:12" x14ac:dyDescent="0.25">
      <c r="A22" t="s">
        <v>99</v>
      </c>
      <c r="B22">
        <v>35207.919999999998</v>
      </c>
      <c r="C22">
        <v>26354.04</v>
      </c>
      <c r="D22" s="243">
        <v>0.74852589985435103</v>
      </c>
      <c r="E22">
        <v>3261.5800000000004</v>
      </c>
      <c r="F22">
        <v>3655.2599999999998</v>
      </c>
      <c r="G22">
        <v>2738.3999999999996</v>
      </c>
      <c r="H22">
        <v>3568.8500000000004</v>
      </c>
      <c r="I22">
        <v>3787.1799999999994</v>
      </c>
      <c r="J22">
        <v>3142.29</v>
      </c>
      <c r="K22">
        <v>2924.1600000000003</v>
      </c>
      <c r="L22">
        <v>3276.3200000000006</v>
      </c>
    </row>
    <row r="23" spans="1:12" x14ac:dyDescent="0.25">
      <c r="B23" t="s">
        <v>46</v>
      </c>
      <c r="E23">
        <v>3261.5800000000004</v>
      </c>
      <c r="F23">
        <v>6916.84</v>
      </c>
      <c r="G23">
        <v>9655.24</v>
      </c>
      <c r="H23">
        <v>13224.09</v>
      </c>
      <c r="I23">
        <v>17011.27</v>
      </c>
      <c r="J23">
        <v>20153.560000000001</v>
      </c>
      <c r="K23">
        <v>23077.72</v>
      </c>
      <c r="L23">
        <v>26354.04</v>
      </c>
    </row>
    <row r="24" spans="1:12" x14ac:dyDescent="0.25">
      <c r="A24" s="29" t="s">
        <v>229</v>
      </c>
      <c r="B24" t="s">
        <v>201</v>
      </c>
      <c r="C24" t="s">
        <v>87</v>
      </c>
      <c r="E24" t="s">
        <v>22</v>
      </c>
      <c r="F24" t="s">
        <v>13</v>
      </c>
      <c r="G24" t="s">
        <v>23</v>
      </c>
      <c r="H24" t="s">
        <v>24</v>
      </c>
      <c r="I24" t="s">
        <v>14</v>
      </c>
      <c r="J24" t="s">
        <v>15</v>
      </c>
      <c r="K24" t="s">
        <v>16</v>
      </c>
      <c r="L24" t="s">
        <v>17</v>
      </c>
    </row>
    <row r="26" spans="1:12" x14ac:dyDescent="0.25">
      <c r="A26" t="s">
        <v>287</v>
      </c>
      <c r="B26">
        <v>4000</v>
      </c>
      <c r="C26">
        <v>0</v>
      </c>
    </row>
    <row r="27" spans="1:12" x14ac:dyDescent="0.25">
      <c r="A27" t="s">
        <v>381</v>
      </c>
      <c r="B27">
        <v>1000</v>
      </c>
      <c r="C27">
        <v>0</v>
      </c>
    </row>
    <row r="28" spans="1:12" x14ac:dyDescent="0.25">
      <c r="A28" t="s">
        <v>288</v>
      </c>
      <c r="B28">
        <v>300</v>
      </c>
      <c r="C28">
        <v>0</v>
      </c>
    </row>
    <row r="29" spans="1:12" x14ac:dyDescent="0.25">
      <c r="A29" t="s">
        <v>338</v>
      </c>
      <c r="C29">
        <v>0</v>
      </c>
    </row>
    <row r="30" spans="1:12" x14ac:dyDescent="0.25">
      <c r="A30" t="s">
        <v>378</v>
      </c>
      <c r="B30">
        <v>1000</v>
      </c>
      <c r="C30">
        <v>0</v>
      </c>
    </row>
    <row r="31" spans="1:12" x14ac:dyDescent="0.25">
      <c r="A31" t="s">
        <v>377</v>
      </c>
      <c r="B31">
        <v>3500</v>
      </c>
      <c r="C31">
        <v>528.31999999999994</v>
      </c>
      <c r="G31">
        <v>25</v>
      </c>
      <c r="K31">
        <v>503.32</v>
      </c>
      <c r="L31" s="28" t="s">
        <v>608</v>
      </c>
    </row>
    <row r="32" spans="1:12" x14ac:dyDescent="0.25">
      <c r="A32" t="s">
        <v>4</v>
      </c>
      <c r="B32">
        <v>9800</v>
      </c>
      <c r="C32">
        <v>528.31999999999994</v>
      </c>
      <c r="D32" s="211">
        <v>5.3910204081632648E-2</v>
      </c>
      <c r="E32">
        <v>0</v>
      </c>
      <c r="F32">
        <v>0</v>
      </c>
      <c r="G32">
        <v>25</v>
      </c>
      <c r="H32">
        <v>0</v>
      </c>
      <c r="I32">
        <v>0</v>
      </c>
      <c r="J32">
        <v>0</v>
      </c>
      <c r="K32">
        <v>503.32</v>
      </c>
      <c r="L32">
        <v>0</v>
      </c>
    </row>
    <row r="33" spans="1:12" x14ac:dyDescent="0.25">
      <c r="A33" t="s">
        <v>237</v>
      </c>
      <c r="B33">
        <v>0</v>
      </c>
      <c r="C33">
        <v>4127.76</v>
      </c>
      <c r="D33" s="211"/>
      <c r="E33">
        <v>0</v>
      </c>
      <c r="F33">
        <v>2268.46</v>
      </c>
      <c r="G33">
        <v>1859.3</v>
      </c>
    </row>
    <row r="34" spans="1:12" x14ac:dyDescent="0.25">
      <c r="A34" t="s">
        <v>202</v>
      </c>
      <c r="B34">
        <v>45007.92</v>
      </c>
      <c r="C34">
        <v>31010.120000000003</v>
      </c>
      <c r="D34" s="243">
        <v>0.68899251509512116</v>
      </c>
      <c r="E34">
        <v>3261.5800000000004</v>
      </c>
      <c r="F34">
        <v>5923.7199999999993</v>
      </c>
      <c r="G34">
        <v>4622.7</v>
      </c>
      <c r="H34">
        <v>3568.8500000000004</v>
      </c>
      <c r="I34">
        <v>3787.1799999999994</v>
      </c>
      <c r="J34">
        <v>3142.29</v>
      </c>
      <c r="K34">
        <v>3427.4800000000005</v>
      </c>
      <c r="L34">
        <v>3276.3200000000006</v>
      </c>
    </row>
    <row r="37" spans="1:12" x14ac:dyDescent="0.25">
      <c r="A37" s="29" t="s">
        <v>280</v>
      </c>
      <c r="E37" t="s">
        <v>22</v>
      </c>
      <c r="F37" t="s">
        <v>13</v>
      </c>
      <c r="G37" t="s">
        <v>231</v>
      </c>
      <c r="H37" t="s">
        <v>232</v>
      </c>
      <c r="I37" t="s">
        <v>14</v>
      </c>
      <c r="J37" t="s">
        <v>15</v>
      </c>
      <c r="K37" t="s">
        <v>16</v>
      </c>
      <c r="L37" t="s">
        <v>17</v>
      </c>
    </row>
    <row r="38" spans="1:12" x14ac:dyDescent="0.25">
      <c r="A38" t="s">
        <v>39</v>
      </c>
      <c r="B38">
        <v>41212</v>
      </c>
      <c r="C38">
        <v>41212</v>
      </c>
      <c r="D38" s="211">
        <v>1</v>
      </c>
      <c r="E38">
        <v>41212</v>
      </c>
    </row>
    <row r="39" spans="1:12" x14ac:dyDescent="0.25">
      <c r="A39" t="s">
        <v>148</v>
      </c>
      <c r="B39">
        <v>173</v>
      </c>
      <c r="C39">
        <v>40.5</v>
      </c>
      <c r="D39" s="211">
        <v>0.23410404624277456</v>
      </c>
      <c r="E39">
        <v>40.5</v>
      </c>
    </row>
    <row r="40" spans="1:12" x14ac:dyDescent="0.25">
      <c r="A40" t="s">
        <v>206</v>
      </c>
      <c r="B40">
        <v>400</v>
      </c>
      <c r="C40">
        <v>305.14</v>
      </c>
      <c r="D40" s="211">
        <v>0.76284999999999992</v>
      </c>
      <c r="G40">
        <v>100.12</v>
      </c>
      <c r="J40">
        <v>205.02</v>
      </c>
    </row>
    <row r="41" spans="1:12" x14ac:dyDescent="0.25">
      <c r="A41" t="s">
        <v>424</v>
      </c>
      <c r="C41">
        <v>17.22</v>
      </c>
      <c r="D41" s="211" t="e">
        <v>#DIV/0!</v>
      </c>
      <c r="G41">
        <v>17.22</v>
      </c>
    </row>
    <row r="42" spans="1:12" x14ac:dyDescent="0.25">
      <c r="A42" t="s">
        <v>558</v>
      </c>
      <c r="C42">
        <v>226.63</v>
      </c>
      <c r="D42" s="211" t="e">
        <v>#DIV/0!</v>
      </c>
      <c r="J42">
        <v>226.63</v>
      </c>
    </row>
    <row r="43" spans="1:12" x14ac:dyDescent="0.25">
      <c r="A43" t="s">
        <v>409</v>
      </c>
      <c r="B43">
        <v>3150</v>
      </c>
      <c r="C43">
        <v>5233.8500000000004</v>
      </c>
      <c r="D43" s="243">
        <v>1.6615396825396826</v>
      </c>
      <c r="E43">
        <v>214.35</v>
      </c>
      <c r="F43">
        <v>700</v>
      </c>
      <c r="G43">
        <v>356.5</v>
      </c>
      <c r="H43">
        <v>350</v>
      </c>
      <c r="I43">
        <v>350</v>
      </c>
      <c r="J43">
        <v>3263</v>
      </c>
    </row>
    <row r="44" spans="1:12" x14ac:dyDescent="0.25">
      <c r="A44" t="s">
        <v>425</v>
      </c>
      <c r="C44">
        <v>423.16</v>
      </c>
      <c r="D44" s="211" t="e">
        <v>#DIV/0!</v>
      </c>
      <c r="E44" t="s">
        <v>478</v>
      </c>
      <c r="F44">
        <v>423.16</v>
      </c>
    </row>
    <row r="45" spans="1:12" x14ac:dyDescent="0.25">
      <c r="A45" t="s">
        <v>235</v>
      </c>
      <c r="B45">
        <v>44935</v>
      </c>
      <c r="C45">
        <v>47458.5</v>
      </c>
      <c r="D45" s="243">
        <v>1.0561588961833759</v>
      </c>
      <c r="E45">
        <v>41466.85</v>
      </c>
      <c r="F45">
        <v>1123.1600000000001</v>
      </c>
      <c r="G45">
        <v>473.84000000000003</v>
      </c>
      <c r="H45">
        <v>350</v>
      </c>
      <c r="I45">
        <v>350</v>
      </c>
      <c r="J45">
        <v>3694.65</v>
      </c>
      <c r="K45">
        <v>0</v>
      </c>
      <c r="L45">
        <v>0</v>
      </c>
    </row>
    <row r="47" spans="1:12" x14ac:dyDescent="0.25">
      <c r="A47" s="29" t="s">
        <v>384</v>
      </c>
      <c r="B47" s="33" t="s">
        <v>655</v>
      </c>
      <c r="H47" s="33" t="s">
        <v>108</v>
      </c>
    </row>
    <row r="48" spans="1:12" x14ac:dyDescent="0.25">
      <c r="A48" s="28" t="s">
        <v>649</v>
      </c>
      <c r="B48" t="s">
        <v>356</v>
      </c>
      <c r="D48">
        <v>17400</v>
      </c>
      <c r="G48" s="28">
        <v>1</v>
      </c>
      <c r="H48" s="28" t="s">
        <v>657</v>
      </c>
    </row>
    <row r="49" spans="2:10" x14ac:dyDescent="0.25">
      <c r="B49" t="s">
        <v>325</v>
      </c>
      <c r="G49">
        <v>2</v>
      </c>
      <c r="H49" s="28" t="s">
        <v>658</v>
      </c>
    </row>
    <row r="50" spans="2:10" x14ac:dyDescent="0.25">
      <c r="D50">
        <v>0</v>
      </c>
      <c r="G50">
        <v>3</v>
      </c>
      <c r="H50" s="28" t="s">
        <v>659</v>
      </c>
    </row>
    <row r="51" spans="2:10" x14ac:dyDescent="0.25">
      <c r="B51" s="28" t="s">
        <v>427</v>
      </c>
      <c r="D51">
        <v>320</v>
      </c>
      <c r="G51">
        <v>4</v>
      </c>
      <c r="H51" s="28" t="s">
        <v>661</v>
      </c>
    </row>
    <row r="52" spans="2:10" x14ac:dyDescent="0.25">
      <c r="B52" t="s">
        <v>380</v>
      </c>
      <c r="D52">
        <v>500</v>
      </c>
      <c r="G52">
        <v>5</v>
      </c>
      <c r="H52" s="28" t="s">
        <v>660</v>
      </c>
    </row>
    <row r="53" spans="2:10" x14ac:dyDescent="0.25">
      <c r="B53" t="s">
        <v>382</v>
      </c>
      <c r="D53">
        <v>1200</v>
      </c>
    </row>
    <row r="54" spans="2:10" x14ac:dyDescent="0.25">
      <c r="B54" t="s">
        <v>333</v>
      </c>
      <c r="D54">
        <v>275</v>
      </c>
    </row>
    <row r="55" spans="2:10" x14ac:dyDescent="0.25">
      <c r="B55" t="s">
        <v>357</v>
      </c>
      <c r="D55">
        <v>2295</v>
      </c>
    </row>
    <row r="56" spans="2:10" x14ac:dyDescent="0.25">
      <c r="B56" t="s">
        <v>336</v>
      </c>
      <c r="D56">
        <v>15105</v>
      </c>
    </row>
    <row r="57" spans="2:10" x14ac:dyDescent="0.25">
      <c r="B57" t="s">
        <v>383</v>
      </c>
      <c r="D57">
        <v>4000</v>
      </c>
    </row>
    <row r="59" spans="2:10" x14ac:dyDescent="0.25">
      <c r="B59" s="33" t="s">
        <v>656</v>
      </c>
    </row>
    <row r="60" spans="2:10" x14ac:dyDescent="0.25">
      <c r="B60" s="28" t="s">
        <v>643</v>
      </c>
      <c r="F60" s="28" t="s">
        <v>644</v>
      </c>
    </row>
    <row r="61" spans="2:10" x14ac:dyDescent="0.25">
      <c r="B61" s="28" t="s">
        <v>641</v>
      </c>
      <c r="F61" s="28" t="s">
        <v>646</v>
      </c>
      <c r="G61" s="28" t="s">
        <v>663</v>
      </c>
      <c r="J61" s="28"/>
    </row>
    <row r="62" spans="2:10" x14ac:dyDescent="0.25">
      <c r="B62" s="28" t="s">
        <v>642</v>
      </c>
      <c r="F62" s="28" t="s">
        <v>645</v>
      </c>
    </row>
    <row r="63" spans="2:10" x14ac:dyDescent="0.25">
      <c r="B63" s="28" t="s">
        <v>647</v>
      </c>
      <c r="F63" s="28" t="s">
        <v>648</v>
      </c>
    </row>
    <row r="64" spans="2:10" x14ac:dyDescent="0.25">
      <c r="B64" s="28" t="s">
        <v>271</v>
      </c>
      <c r="C64" s="28" t="s">
        <v>653</v>
      </c>
      <c r="D64">
        <v>450</v>
      </c>
      <c r="E64" s="28" t="s">
        <v>654</v>
      </c>
    </row>
    <row r="65" spans="2:6" x14ac:dyDescent="0.25">
      <c r="C65" s="28" t="s">
        <v>650</v>
      </c>
      <c r="D65">
        <v>500</v>
      </c>
    </row>
    <row r="66" spans="2:6" x14ac:dyDescent="0.25">
      <c r="C66" s="28" t="s">
        <v>651</v>
      </c>
      <c r="D66">
        <v>1000</v>
      </c>
    </row>
    <row r="67" spans="2:6" x14ac:dyDescent="0.25">
      <c r="C67" s="28" t="s">
        <v>378</v>
      </c>
      <c r="D67">
        <v>1000</v>
      </c>
    </row>
    <row r="68" spans="2:6" x14ac:dyDescent="0.25">
      <c r="C68" s="28"/>
    </row>
    <row r="69" spans="2:6" x14ac:dyDescent="0.25">
      <c r="B69" s="28" t="s">
        <v>4</v>
      </c>
      <c r="D69">
        <v>2950</v>
      </c>
    </row>
    <row r="70" spans="2:6" x14ac:dyDescent="0.25">
      <c r="B70" s="181" t="s">
        <v>652</v>
      </c>
      <c r="C70" s="29"/>
      <c r="D70" s="29"/>
      <c r="F70" s="28" t="s">
        <v>662</v>
      </c>
    </row>
    <row r="71" spans="2:6" x14ac:dyDescent="0.25">
      <c r="B71" s="28" t="s">
        <v>664</v>
      </c>
    </row>
  </sheetData>
  <pageMargins left="0.7" right="0.7" top="0.75" bottom="0.75" header="0.3" footer="0.3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5776A-C1E1-45CA-9D56-CE2867B626ED}">
  <sheetPr>
    <pageSetUpPr fitToPage="1"/>
  </sheetPr>
  <dimension ref="A1:J19"/>
  <sheetViews>
    <sheetView workbookViewId="0">
      <selection activeCell="A20" sqref="A20"/>
    </sheetView>
  </sheetViews>
  <sheetFormatPr defaultRowHeight="13.2" x14ac:dyDescent="0.25"/>
  <cols>
    <col min="1" max="1" width="10.5546875" bestFit="1" customWidth="1"/>
    <col min="6" max="6" width="10.6640625" bestFit="1" customWidth="1"/>
    <col min="8" max="8" width="8.44140625" bestFit="1" customWidth="1"/>
  </cols>
  <sheetData>
    <row r="1" spans="1:10" ht="14.4" x14ac:dyDescent="0.25">
      <c r="A1" s="245" t="s">
        <v>434</v>
      </c>
    </row>
    <row r="2" spans="1:10" ht="14.4" x14ac:dyDescent="0.25">
      <c r="A2" s="245" t="s">
        <v>435</v>
      </c>
    </row>
    <row r="3" spans="1:10" ht="14.4" x14ac:dyDescent="0.25">
      <c r="A3" s="246" t="s">
        <v>436</v>
      </c>
    </row>
    <row r="4" spans="1:10" ht="14.4" x14ac:dyDescent="0.25">
      <c r="A4" s="246" t="s">
        <v>437</v>
      </c>
    </row>
    <row r="5" spans="1:10" ht="14.4" x14ac:dyDescent="0.25">
      <c r="A5" s="245" t="s">
        <v>438</v>
      </c>
    </row>
    <row r="6" spans="1:10" ht="14.4" x14ac:dyDescent="0.25">
      <c r="A6" s="245" t="s">
        <v>439</v>
      </c>
    </row>
    <row r="7" spans="1:10" ht="15" thickBot="1" x14ac:dyDescent="0.3">
      <c r="A7" s="245" t="s">
        <v>440</v>
      </c>
    </row>
    <row r="8" spans="1:10" ht="58.2" thickBot="1" x14ac:dyDescent="0.3">
      <c r="A8" s="247" t="s">
        <v>441</v>
      </c>
      <c r="B8" s="248" t="s">
        <v>600</v>
      </c>
      <c r="C8" s="248" t="s">
        <v>599</v>
      </c>
      <c r="D8" s="248" t="s">
        <v>443</v>
      </c>
      <c r="E8" s="248" t="s">
        <v>444</v>
      </c>
      <c r="F8" s="248" t="s">
        <v>445</v>
      </c>
      <c r="G8" s="248" t="s">
        <v>501</v>
      </c>
      <c r="H8" s="248" t="s">
        <v>500</v>
      </c>
      <c r="I8" s="248" t="s">
        <v>108</v>
      </c>
    </row>
    <row r="9" spans="1:10" ht="14.4" x14ac:dyDescent="0.25">
      <c r="A9" s="312">
        <v>45778</v>
      </c>
      <c r="B9" s="314">
        <v>450</v>
      </c>
      <c r="C9" s="314">
        <v>450</v>
      </c>
      <c r="D9" s="251">
        <v>310</v>
      </c>
      <c r="E9" s="250" t="s">
        <v>448</v>
      </c>
      <c r="F9" s="312">
        <v>45790</v>
      </c>
      <c r="G9" s="314">
        <v>450</v>
      </c>
      <c r="H9" s="267"/>
      <c r="I9" s="310"/>
    </row>
    <row r="10" spans="1:10" ht="29.4" thickBot="1" x14ac:dyDescent="0.3">
      <c r="A10" s="313"/>
      <c r="B10" s="315"/>
      <c r="C10" s="315"/>
      <c r="D10" s="249" t="s">
        <v>447</v>
      </c>
      <c r="E10" s="249" t="s">
        <v>449</v>
      </c>
      <c r="F10" s="313"/>
      <c r="G10" s="315"/>
      <c r="H10" s="268">
        <v>760</v>
      </c>
      <c r="I10" s="311"/>
    </row>
    <row r="11" spans="1:10" ht="14.4" x14ac:dyDescent="0.25">
      <c r="A11" s="312">
        <v>45809</v>
      </c>
      <c r="B11" s="314">
        <v>575</v>
      </c>
      <c r="C11" s="314">
        <v>475</v>
      </c>
      <c r="D11" s="310"/>
      <c r="E11" s="250" t="s">
        <v>450</v>
      </c>
      <c r="F11" s="312">
        <v>45817</v>
      </c>
      <c r="G11" s="314">
        <f>SUM(G9+C11)</f>
        <v>925</v>
      </c>
      <c r="H11" s="267"/>
      <c r="I11" s="310"/>
    </row>
    <row r="12" spans="1:10" ht="29.4" thickBot="1" x14ac:dyDescent="0.3">
      <c r="A12" s="313"/>
      <c r="B12" s="315"/>
      <c r="C12" s="315"/>
      <c r="D12" s="311"/>
      <c r="E12" s="249" t="s">
        <v>451</v>
      </c>
      <c r="F12" s="313"/>
      <c r="G12" s="315"/>
      <c r="H12" s="268">
        <v>1235</v>
      </c>
      <c r="I12" s="311"/>
    </row>
    <row r="13" spans="1:10" ht="29.4" thickBot="1" x14ac:dyDescent="0.3">
      <c r="A13" s="278">
        <v>45839</v>
      </c>
      <c r="B13" s="270">
        <v>575</v>
      </c>
      <c r="C13" s="270">
        <v>360</v>
      </c>
      <c r="D13" s="249">
        <v>429</v>
      </c>
      <c r="E13" s="249" t="s">
        <v>497</v>
      </c>
      <c r="F13" s="269">
        <v>45852</v>
      </c>
      <c r="G13" s="270">
        <f>SUM(G11+C13)</f>
        <v>1285</v>
      </c>
      <c r="H13" s="270">
        <v>2024</v>
      </c>
      <c r="I13" s="249" t="s">
        <v>498</v>
      </c>
      <c r="J13" s="28" t="s">
        <v>596</v>
      </c>
    </row>
    <row r="14" spans="1:10" ht="43.8" thickBot="1" x14ac:dyDescent="0.3">
      <c r="A14" s="278">
        <v>45867</v>
      </c>
      <c r="B14" s="270">
        <v>575</v>
      </c>
      <c r="C14" s="270">
        <v>405</v>
      </c>
      <c r="D14" s="249"/>
      <c r="E14" s="249" t="s">
        <v>540</v>
      </c>
      <c r="F14" s="269">
        <v>45873</v>
      </c>
      <c r="G14" s="270">
        <f>SUM(G13+C14)</f>
        <v>1690</v>
      </c>
      <c r="H14" s="270">
        <v>2429</v>
      </c>
      <c r="I14" s="249" t="s">
        <v>499</v>
      </c>
    </row>
    <row r="15" spans="1:10" ht="15" thickBot="1" x14ac:dyDescent="0.3">
      <c r="A15" s="278">
        <v>45902</v>
      </c>
      <c r="B15" s="270">
        <v>575</v>
      </c>
      <c r="C15" s="270">
        <v>345</v>
      </c>
      <c r="D15" s="249">
        <v>0</v>
      </c>
      <c r="E15" s="249" t="s">
        <v>595</v>
      </c>
      <c r="F15" s="269">
        <v>45909</v>
      </c>
      <c r="G15" s="270">
        <f>SUM(G14+C15)</f>
        <v>2035</v>
      </c>
      <c r="H15" s="270">
        <v>2774</v>
      </c>
      <c r="I15" s="249"/>
    </row>
    <row r="16" spans="1:10" ht="14.4" x14ac:dyDescent="0.25">
      <c r="A16" s="285">
        <v>45934</v>
      </c>
      <c r="B16" s="251">
        <v>375</v>
      </c>
      <c r="C16" s="286">
        <v>320</v>
      </c>
      <c r="D16" s="250">
        <v>0</v>
      </c>
      <c r="E16" s="250" t="s">
        <v>594</v>
      </c>
      <c r="F16" s="287">
        <v>45943</v>
      </c>
      <c r="G16" s="288">
        <f>SUM(G15+C16)</f>
        <v>2355</v>
      </c>
      <c r="H16" s="288">
        <v>3094</v>
      </c>
      <c r="I16" s="250"/>
    </row>
    <row r="17" spans="1:9" ht="28.8" x14ac:dyDescent="0.25">
      <c r="A17" s="289">
        <v>45961</v>
      </c>
      <c r="B17" s="290">
        <v>450</v>
      </c>
      <c r="C17" s="291">
        <v>405</v>
      </c>
      <c r="D17" s="292" t="s">
        <v>598</v>
      </c>
      <c r="E17" s="292" t="s">
        <v>597</v>
      </c>
      <c r="F17" s="289">
        <v>45971</v>
      </c>
      <c r="G17" s="293">
        <f t="shared" ref="G17" si="0">SUM(G16+C17)</f>
        <v>2760</v>
      </c>
      <c r="H17" s="293">
        <v>3499</v>
      </c>
      <c r="I17" s="292"/>
    </row>
    <row r="18" spans="1:9" ht="14.4" x14ac:dyDescent="0.25">
      <c r="A18" s="274"/>
      <c r="B18" s="271"/>
      <c r="C18" s="272"/>
      <c r="D18" s="273"/>
      <c r="E18" s="273"/>
      <c r="F18" s="274"/>
      <c r="G18" s="275"/>
      <c r="H18" s="275"/>
      <c r="I18" s="273"/>
    </row>
    <row r="19" spans="1:9" ht="14.4" x14ac:dyDescent="0.25">
      <c r="A19" s="276"/>
      <c r="I19" s="28"/>
    </row>
  </sheetData>
  <mergeCells count="13">
    <mergeCell ref="I9:I10"/>
    <mergeCell ref="A9:A10"/>
    <mergeCell ref="B9:B10"/>
    <mergeCell ref="C9:C10"/>
    <mergeCell ref="F9:F10"/>
    <mergeCell ref="G9:G10"/>
    <mergeCell ref="I11:I12"/>
    <mergeCell ref="A11:A12"/>
    <mergeCell ref="B11:B12"/>
    <mergeCell ref="C11:C12"/>
    <mergeCell ref="D11:D12"/>
    <mergeCell ref="F11:F12"/>
    <mergeCell ref="G11:G12"/>
  </mergeCells>
  <pageMargins left="0.7" right="0.7" top="0.75" bottom="0.75" header="0.3" footer="0.3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12EC5-084A-4944-8494-DBE3995D6EB1}">
  <dimension ref="A1:J24"/>
  <sheetViews>
    <sheetView workbookViewId="0">
      <selection activeCell="O8" sqref="O8"/>
    </sheetView>
  </sheetViews>
  <sheetFormatPr defaultRowHeight="13.2" x14ac:dyDescent="0.25"/>
  <cols>
    <col min="4" max="4" width="10.109375" bestFit="1" customWidth="1"/>
    <col min="7" max="7" width="11.5546875" bestFit="1" customWidth="1"/>
  </cols>
  <sheetData>
    <row r="1" spans="1:10" ht="14.4" x14ac:dyDescent="0.3">
      <c r="A1" s="252" t="s">
        <v>434</v>
      </c>
      <c r="B1" s="253" t="s">
        <v>452</v>
      </c>
      <c r="C1" s="29"/>
      <c r="D1" s="29"/>
      <c r="E1" s="29"/>
      <c r="F1" s="29"/>
      <c r="G1" s="29"/>
    </row>
    <row r="2" spans="1:10" ht="14.4" x14ac:dyDescent="0.25">
      <c r="B2" s="254" t="s">
        <v>453</v>
      </c>
    </row>
    <row r="3" spans="1:10" ht="14.4" x14ac:dyDescent="0.25">
      <c r="B3" s="254" t="s">
        <v>454</v>
      </c>
    </row>
    <row r="4" spans="1:10" ht="14.4" x14ac:dyDescent="0.25">
      <c r="B4" s="254" t="s">
        <v>455</v>
      </c>
    </row>
    <row r="5" spans="1:10" ht="15" thickBot="1" x14ac:dyDescent="0.3">
      <c r="B5" s="254"/>
    </row>
    <row r="6" spans="1:10" ht="43.8" thickBot="1" x14ac:dyDescent="0.3">
      <c r="B6" s="255" t="s">
        <v>2</v>
      </c>
      <c r="C6" s="256" t="s">
        <v>442</v>
      </c>
      <c r="D6" s="257" t="s">
        <v>446</v>
      </c>
      <c r="E6" s="256" t="s">
        <v>456</v>
      </c>
      <c r="F6" s="256" t="s">
        <v>457</v>
      </c>
      <c r="G6" s="256" t="s">
        <v>445</v>
      </c>
      <c r="H6" s="256" t="s">
        <v>458</v>
      </c>
      <c r="I6" s="256" t="s">
        <v>459</v>
      </c>
      <c r="J6" s="258" t="s">
        <v>108</v>
      </c>
    </row>
    <row r="7" spans="1:10" ht="15" thickBot="1" x14ac:dyDescent="0.3">
      <c r="B7" s="280" t="s">
        <v>602</v>
      </c>
      <c r="C7" s="281">
        <v>295</v>
      </c>
      <c r="D7" s="282"/>
      <c r="E7" s="281"/>
      <c r="F7" s="281"/>
      <c r="G7" s="284">
        <v>45748</v>
      </c>
      <c r="H7" s="281"/>
      <c r="I7" s="281"/>
      <c r="J7" s="283"/>
    </row>
    <row r="8" spans="1:10" ht="58.2" thickBot="1" x14ac:dyDescent="0.3">
      <c r="B8" s="259">
        <v>45748</v>
      </c>
      <c r="C8" s="260">
        <v>368.42</v>
      </c>
      <c r="D8" s="260"/>
      <c r="E8" s="294" t="s">
        <v>460</v>
      </c>
      <c r="F8" s="260" t="s">
        <v>461</v>
      </c>
      <c r="G8" s="262">
        <v>45790</v>
      </c>
      <c r="H8" s="261">
        <v>165</v>
      </c>
      <c r="I8" s="261"/>
      <c r="J8" t="s">
        <v>462</v>
      </c>
    </row>
    <row r="9" spans="1:10" ht="14.4" x14ac:dyDescent="0.25">
      <c r="B9" s="318">
        <v>45778</v>
      </c>
      <c r="C9" s="316">
        <v>295.36</v>
      </c>
      <c r="D9" s="263"/>
      <c r="E9" s="321" t="s">
        <v>463</v>
      </c>
      <c r="F9" s="264">
        <v>152.86000000000001</v>
      </c>
      <c r="G9" s="323">
        <v>45817</v>
      </c>
      <c r="H9" s="316">
        <v>307.5</v>
      </c>
      <c r="I9" s="316" t="s">
        <v>464</v>
      </c>
    </row>
    <row r="10" spans="1:10" ht="58.2" thickBot="1" x14ac:dyDescent="0.3">
      <c r="B10" s="319"/>
      <c r="C10" s="320"/>
      <c r="D10" s="265">
        <v>663.78</v>
      </c>
      <c r="E10" s="322"/>
      <c r="F10" s="261" t="s">
        <v>465</v>
      </c>
      <c r="G10" s="324"/>
      <c r="H10" s="317"/>
      <c r="I10" s="317"/>
      <c r="J10" t="s">
        <v>466</v>
      </c>
    </row>
    <row r="11" spans="1:10" ht="15" thickBot="1" x14ac:dyDescent="0.3">
      <c r="B11" s="259">
        <v>45809</v>
      </c>
      <c r="C11" s="260">
        <v>315.95999999999998</v>
      </c>
      <c r="D11" s="260">
        <v>979.74</v>
      </c>
      <c r="E11" s="295">
        <v>14</v>
      </c>
      <c r="F11" s="260">
        <v>105.96</v>
      </c>
      <c r="G11" s="262">
        <v>45852</v>
      </c>
      <c r="H11" s="261">
        <v>517.5</v>
      </c>
      <c r="I11" s="261">
        <v>462.24</v>
      </c>
    </row>
    <row r="12" spans="1:10" ht="15" thickBot="1" x14ac:dyDescent="0.3">
      <c r="B12" s="259">
        <v>45839</v>
      </c>
      <c r="C12" s="261">
        <v>277.51</v>
      </c>
      <c r="D12" s="261">
        <v>1257.6500000000001</v>
      </c>
      <c r="E12" s="294">
        <v>12</v>
      </c>
      <c r="F12" s="261">
        <v>97.51</v>
      </c>
      <c r="G12" s="262">
        <v>45873</v>
      </c>
      <c r="H12" s="261">
        <v>697.5</v>
      </c>
      <c r="I12" s="261">
        <v>559.75</v>
      </c>
    </row>
    <row r="13" spans="1:10" ht="15" thickBot="1" x14ac:dyDescent="0.3">
      <c r="B13" s="259">
        <v>45870</v>
      </c>
      <c r="C13" s="260">
        <v>232.5</v>
      </c>
      <c r="D13" s="260">
        <f>SUM(D12+C13)</f>
        <v>1490.15</v>
      </c>
      <c r="E13" s="295">
        <v>15.5</v>
      </c>
      <c r="F13" s="260">
        <v>0</v>
      </c>
      <c r="G13" s="262">
        <v>45908</v>
      </c>
      <c r="H13" s="261">
        <v>930</v>
      </c>
      <c r="I13" s="260">
        <f>SUM(I12+F13)</f>
        <v>559.75</v>
      </c>
    </row>
    <row r="14" spans="1:10" ht="15" thickBot="1" x14ac:dyDescent="0.3">
      <c r="B14" s="259">
        <v>45901</v>
      </c>
      <c r="C14" s="260">
        <v>157.5</v>
      </c>
      <c r="D14" s="260">
        <f t="shared" ref="D14:D15" si="0">SUM(D13+C14)</f>
        <v>1647.65</v>
      </c>
      <c r="E14" s="295">
        <v>10.5</v>
      </c>
      <c r="F14" s="260">
        <v>0</v>
      </c>
      <c r="G14" s="262">
        <v>45946</v>
      </c>
      <c r="H14" s="261">
        <v>1087.5</v>
      </c>
      <c r="I14" s="261"/>
      <c r="J14" s="28"/>
    </row>
    <row r="15" spans="1:10" ht="15" thickBot="1" x14ac:dyDescent="0.3">
      <c r="B15" s="259">
        <v>45901</v>
      </c>
      <c r="C15" s="260">
        <v>319.81</v>
      </c>
      <c r="D15" s="260">
        <f t="shared" si="0"/>
        <v>1967.46</v>
      </c>
      <c r="E15" s="295">
        <v>17</v>
      </c>
      <c r="F15" s="260">
        <v>64.81</v>
      </c>
      <c r="G15" s="262">
        <v>45946</v>
      </c>
      <c r="H15" s="261">
        <v>1342.5</v>
      </c>
      <c r="I15" s="261">
        <v>624.55999999999995</v>
      </c>
      <c r="J15" s="28" t="s">
        <v>601</v>
      </c>
    </row>
    <row r="16" spans="1:10" ht="15" thickBot="1" x14ac:dyDescent="0.3">
      <c r="B16" s="259">
        <v>45931</v>
      </c>
      <c r="C16" s="260">
        <v>240</v>
      </c>
      <c r="D16" s="260">
        <f>SUM(D15+C16)</f>
        <v>2207.46</v>
      </c>
      <c r="E16" s="295">
        <v>16</v>
      </c>
      <c r="F16" s="260">
        <v>0</v>
      </c>
      <c r="G16" s="262">
        <v>45971</v>
      </c>
      <c r="H16" s="261">
        <v>1582.5</v>
      </c>
      <c r="I16" s="261">
        <v>624.55999999999995</v>
      </c>
    </row>
    <row r="17" spans="2:10" ht="15" thickBot="1" x14ac:dyDescent="0.3">
      <c r="B17" s="259">
        <v>45962</v>
      </c>
      <c r="C17" s="260">
        <v>135</v>
      </c>
      <c r="D17" s="260">
        <v>2342.46</v>
      </c>
      <c r="E17" s="295">
        <v>9</v>
      </c>
      <c r="F17" s="260">
        <v>0</v>
      </c>
      <c r="G17" s="262">
        <v>45999</v>
      </c>
      <c r="H17" s="261">
        <v>1717.5</v>
      </c>
      <c r="I17" s="261">
        <v>624.55999999999995</v>
      </c>
    </row>
    <row r="18" spans="2:10" ht="14.4" x14ac:dyDescent="0.25">
      <c r="B18" s="298">
        <v>45992</v>
      </c>
      <c r="C18" s="264">
        <v>67.5</v>
      </c>
      <c r="D18" s="307">
        <v>2409.96</v>
      </c>
      <c r="E18" s="299">
        <v>4.5</v>
      </c>
      <c r="F18" s="264">
        <v>0</v>
      </c>
      <c r="G18" s="300">
        <v>46034</v>
      </c>
      <c r="H18" s="301">
        <v>1785</v>
      </c>
      <c r="I18" s="301">
        <v>624.55999999999995</v>
      </c>
    </row>
    <row r="19" spans="2:10" ht="14.4" x14ac:dyDescent="0.25">
      <c r="B19" s="302">
        <v>46023</v>
      </c>
      <c r="C19" s="303">
        <v>157.5</v>
      </c>
      <c r="D19" s="308">
        <v>2567.46</v>
      </c>
      <c r="E19" s="304">
        <v>10.5</v>
      </c>
      <c r="F19" s="303">
        <v>0</v>
      </c>
      <c r="G19" s="305">
        <v>46062</v>
      </c>
      <c r="H19" s="306">
        <v>1795.5</v>
      </c>
      <c r="I19" s="306">
        <v>624.55999999999995</v>
      </c>
    </row>
    <row r="20" spans="2:10" x14ac:dyDescent="0.25">
      <c r="B20" s="302">
        <v>46054</v>
      </c>
      <c r="C20" s="325"/>
      <c r="D20" s="325"/>
      <c r="E20" s="325"/>
      <c r="F20" s="325"/>
      <c r="G20" s="325"/>
      <c r="H20" s="325"/>
      <c r="I20" s="325"/>
      <c r="J20" t="s">
        <v>754</v>
      </c>
    </row>
    <row r="21" spans="2:10" x14ac:dyDescent="0.25">
      <c r="E21" s="28" t="s">
        <v>605</v>
      </c>
      <c r="F21" s="28" t="s">
        <v>606</v>
      </c>
    </row>
    <row r="22" spans="2:10" x14ac:dyDescent="0.25">
      <c r="B22" s="28" t="s">
        <v>607</v>
      </c>
      <c r="D22" s="28" t="s">
        <v>603</v>
      </c>
      <c r="E22">
        <v>12</v>
      </c>
      <c r="F22">
        <v>120</v>
      </c>
    </row>
    <row r="24" spans="2:10" x14ac:dyDescent="0.25">
      <c r="B24" s="28" t="s">
        <v>604</v>
      </c>
      <c r="E24">
        <v>15</v>
      </c>
      <c r="F24">
        <v>180</v>
      </c>
    </row>
  </sheetData>
  <mergeCells count="6">
    <mergeCell ref="I9:I10"/>
    <mergeCell ref="B9:B10"/>
    <mergeCell ref="C9:C10"/>
    <mergeCell ref="E9:E10"/>
    <mergeCell ref="G9:G10"/>
    <mergeCell ref="H9:H1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A37D-6F0F-4B14-AF22-12D7CBBDE8F2}">
  <sheetPr>
    <pageSetUpPr fitToPage="1"/>
  </sheetPr>
  <dimension ref="A1:R33"/>
  <sheetViews>
    <sheetView workbookViewId="0">
      <selection activeCell="R13" sqref="R13"/>
    </sheetView>
  </sheetViews>
  <sheetFormatPr defaultRowHeight="13.2" x14ac:dyDescent="0.25"/>
  <sheetData>
    <row r="1" spans="1:18" x14ac:dyDescent="0.25">
      <c r="A1" s="277" t="s">
        <v>511</v>
      </c>
      <c r="B1" s="29"/>
      <c r="C1" s="29"/>
      <c r="D1" s="29"/>
      <c r="E1" s="29"/>
      <c r="L1" s="277" t="s">
        <v>537</v>
      </c>
      <c r="N1" s="28" t="s">
        <v>536</v>
      </c>
      <c r="O1" s="277" t="s">
        <v>12</v>
      </c>
      <c r="Q1" s="28" t="s">
        <v>227</v>
      </c>
    </row>
    <row r="3" spans="1:18" x14ac:dyDescent="0.25">
      <c r="B3" s="27" t="s">
        <v>513</v>
      </c>
      <c r="C3" s="27" t="s">
        <v>514</v>
      </c>
      <c r="D3" s="27" t="s">
        <v>515</v>
      </c>
      <c r="E3" s="27" t="s">
        <v>516</v>
      </c>
      <c r="F3" s="27" t="s">
        <v>517</v>
      </c>
      <c r="G3" s="27" t="s">
        <v>518</v>
      </c>
      <c r="H3" s="27" t="s">
        <v>334</v>
      </c>
      <c r="I3" s="27" t="s">
        <v>527</v>
      </c>
      <c r="J3" s="27" t="s">
        <v>529</v>
      </c>
      <c r="K3" s="27" t="s">
        <v>531</v>
      </c>
      <c r="L3" t="s">
        <v>519</v>
      </c>
      <c r="N3">
        <v>1100</v>
      </c>
    </row>
    <row r="4" spans="1:18" x14ac:dyDescent="0.25">
      <c r="A4" s="27" t="s">
        <v>512</v>
      </c>
      <c r="B4">
        <v>25</v>
      </c>
      <c r="D4">
        <v>173</v>
      </c>
      <c r="E4">
        <v>120</v>
      </c>
      <c r="H4">
        <v>295</v>
      </c>
      <c r="J4" s="27" t="s">
        <v>530</v>
      </c>
      <c r="L4" t="s">
        <v>520</v>
      </c>
      <c r="M4" t="s">
        <v>112</v>
      </c>
      <c r="N4">
        <v>350</v>
      </c>
    </row>
    <row r="5" spans="1:18" x14ac:dyDescent="0.25">
      <c r="A5" s="27" t="s">
        <v>565</v>
      </c>
      <c r="L5" t="s">
        <v>521</v>
      </c>
      <c r="N5">
        <v>400</v>
      </c>
    </row>
    <row r="6" spans="1:18" x14ac:dyDescent="0.25">
      <c r="A6" s="27"/>
      <c r="L6" t="s">
        <v>522</v>
      </c>
      <c r="N6">
        <v>35</v>
      </c>
    </row>
    <row r="7" spans="1:18" x14ac:dyDescent="0.25">
      <c r="A7" s="27" t="s">
        <v>13</v>
      </c>
      <c r="B7">
        <v>20</v>
      </c>
      <c r="C7">
        <v>83</v>
      </c>
      <c r="H7">
        <v>368</v>
      </c>
      <c r="L7" t="s">
        <v>523</v>
      </c>
      <c r="N7">
        <v>800</v>
      </c>
    </row>
    <row r="8" spans="1:18" x14ac:dyDescent="0.25">
      <c r="A8" s="27"/>
      <c r="L8" s="28" t="s">
        <v>532</v>
      </c>
      <c r="N8" s="28">
        <v>300</v>
      </c>
    </row>
    <row r="9" spans="1:18" x14ac:dyDescent="0.25">
      <c r="A9" s="27"/>
      <c r="L9" s="28" t="s">
        <v>524</v>
      </c>
      <c r="N9" s="28" t="s">
        <v>525</v>
      </c>
    </row>
    <row r="10" spans="1:18" x14ac:dyDescent="0.25">
      <c r="A10" s="27" t="s">
        <v>231</v>
      </c>
      <c r="B10">
        <v>27</v>
      </c>
      <c r="G10">
        <v>61</v>
      </c>
      <c r="H10">
        <v>295</v>
      </c>
      <c r="L10" s="28" t="s">
        <v>526</v>
      </c>
      <c r="N10">
        <v>61</v>
      </c>
    </row>
    <row r="11" spans="1:18" x14ac:dyDescent="0.25">
      <c r="A11" s="27"/>
      <c r="L11" s="28" t="s">
        <v>334</v>
      </c>
      <c r="M11" t="s">
        <v>12</v>
      </c>
      <c r="N11">
        <v>2950</v>
      </c>
      <c r="O11" s="28"/>
    </row>
    <row r="12" spans="1:18" x14ac:dyDescent="0.25">
      <c r="A12" s="27"/>
      <c r="L12" s="28" t="s">
        <v>527</v>
      </c>
      <c r="N12">
        <v>216</v>
      </c>
      <c r="P12" t="s">
        <v>560</v>
      </c>
    </row>
    <row r="13" spans="1:18" x14ac:dyDescent="0.25">
      <c r="A13" s="27" t="s">
        <v>232</v>
      </c>
      <c r="B13">
        <v>23</v>
      </c>
      <c r="F13">
        <v>174</v>
      </c>
      <c r="H13">
        <v>316</v>
      </c>
      <c r="I13">
        <v>216</v>
      </c>
      <c r="M13" s="27" t="s">
        <v>535</v>
      </c>
      <c r="N13" s="27">
        <f>SUM(N3:N12)</f>
        <v>6212</v>
      </c>
      <c r="O13" s="27">
        <v>5430</v>
      </c>
      <c r="P13" s="28" t="s">
        <v>538</v>
      </c>
      <c r="Q13">
        <v>5245</v>
      </c>
      <c r="R13" s="28"/>
    </row>
    <row r="14" spans="1:18" x14ac:dyDescent="0.25">
      <c r="A14" s="27"/>
    </row>
    <row r="15" spans="1:18" x14ac:dyDescent="0.25">
      <c r="A15" s="27"/>
      <c r="L15" s="27" t="s">
        <v>533</v>
      </c>
      <c r="M15" t="s">
        <v>531</v>
      </c>
      <c r="N15">
        <v>1750</v>
      </c>
      <c r="O15" s="28" t="s">
        <v>638</v>
      </c>
    </row>
    <row r="16" spans="1:18" x14ac:dyDescent="0.25">
      <c r="A16" s="27" t="s">
        <v>528</v>
      </c>
      <c r="B16">
        <v>43</v>
      </c>
      <c r="C16">
        <v>228</v>
      </c>
      <c r="H16">
        <v>276</v>
      </c>
      <c r="J16">
        <v>73</v>
      </c>
      <c r="K16">
        <v>400</v>
      </c>
      <c r="M16" t="s">
        <v>534</v>
      </c>
      <c r="N16">
        <v>3250</v>
      </c>
      <c r="O16" s="28" t="s">
        <v>639</v>
      </c>
    </row>
    <row r="17" spans="1:17" x14ac:dyDescent="0.25">
      <c r="A17" s="27"/>
      <c r="M17" s="27" t="s">
        <v>535</v>
      </c>
      <c r="N17" s="27">
        <f>SUM(N15:N16)</f>
        <v>5000</v>
      </c>
      <c r="O17" s="27">
        <v>3150</v>
      </c>
      <c r="Q17">
        <v>5000</v>
      </c>
    </row>
    <row r="18" spans="1:17" x14ac:dyDescent="0.25">
      <c r="A18" s="27"/>
      <c r="H18">
        <v>157</v>
      </c>
    </row>
    <row r="19" spans="1:17" x14ac:dyDescent="0.25">
      <c r="A19" s="27" t="s">
        <v>15</v>
      </c>
      <c r="B19">
        <v>33</v>
      </c>
      <c r="H19">
        <v>319</v>
      </c>
      <c r="I19" s="28" t="s">
        <v>625</v>
      </c>
      <c r="J19">
        <v>130</v>
      </c>
      <c r="K19">
        <v>100</v>
      </c>
      <c r="L19" s="27"/>
      <c r="M19" s="27"/>
      <c r="N19" s="27"/>
      <c r="O19" s="28"/>
    </row>
    <row r="20" spans="1:17" x14ac:dyDescent="0.25">
      <c r="A20" s="27"/>
      <c r="I20" s="28"/>
      <c r="J20" t="s">
        <v>559</v>
      </c>
    </row>
    <row r="21" spans="1:17" x14ac:dyDescent="0.25">
      <c r="A21" s="27" t="s">
        <v>16</v>
      </c>
      <c r="B21">
        <v>48</v>
      </c>
      <c r="C21">
        <v>0</v>
      </c>
      <c r="H21">
        <v>240</v>
      </c>
    </row>
    <row r="22" spans="1:17" x14ac:dyDescent="0.25">
      <c r="A22" s="29"/>
      <c r="B22" s="279"/>
      <c r="L22" s="29">
        <f>SUM(B22:K22)</f>
        <v>0</v>
      </c>
    </row>
    <row r="24" spans="1:17" x14ac:dyDescent="0.25">
      <c r="A24" s="27" t="s">
        <v>17</v>
      </c>
      <c r="B24">
        <v>82</v>
      </c>
      <c r="C24">
        <v>148</v>
      </c>
      <c r="E24">
        <v>35</v>
      </c>
      <c r="H24">
        <v>135</v>
      </c>
      <c r="I24">
        <v>0</v>
      </c>
      <c r="J24">
        <v>32</v>
      </c>
    </row>
    <row r="26" spans="1:17" x14ac:dyDescent="0.25">
      <c r="A26" s="27" t="s">
        <v>18</v>
      </c>
      <c r="B26">
        <v>46</v>
      </c>
      <c r="C26">
        <v>0</v>
      </c>
      <c r="E26">
        <v>48</v>
      </c>
      <c r="H26">
        <v>67.5</v>
      </c>
    </row>
    <row r="28" spans="1:17" x14ac:dyDescent="0.25">
      <c r="A28" s="27" t="s">
        <v>19</v>
      </c>
      <c r="B28">
        <v>40</v>
      </c>
      <c r="C28">
        <v>0</v>
      </c>
      <c r="E28">
        <v>76</v>
      </c>
      <c r="F28" t="s">
        <v>701</v>
      </c>
      <c r="G28">
        <v>18</v>
      </c>
      <c r="H28" s="29">
        <v>157</v>
      </c>
    </row>
    <row r="30" spans="1:17" x14ac:dyDescent="0.25">
      <c r="A30" s="27" t="s">
        <v>20</v>
      </c>
      <c r="B30">
        <v>62</v>
      </c>
      <c r="C30">
        <v>24</v>
      </c>
      <c r="E30">
        <v>32</v>
      </c>
    </row>
    <row r="32" spans="1:17" x14ac:dyDescent="0.25">
      <c r="A32" s="28" t="s">
        <v>21</v>
      </c>
    </row>
    <row r="33" spans="2:12" x14ac:dyDescent="0.25">
      <c r="B33" s="27">
        <f>SUM(B4:B32)</f>
        <v>449</v>
      </c>
      <c r="C33" s="27">
        <f>SUM(C5:C32)</f>
        <v>483</v>
      </c>
      <c r="D33">
        <v>173</v>
      </c>
      <c r="E33" s="27">
        <f>SUM(E4:E32)</f>
        <v>311</v>
      </c>
      <c r="F33" s="27">
        <f>SUM(F5:F32)</f>
        <v>174</v>
      </c>
      <c r="G33" s="27">
        <f>SUM(G5:G32)</f>
        <v>79</v>
      </c>
      <c r="H33" s="27">
        <f>SUM(H4:H32)</f>
        <v>2625.5</v>
      </c>
      <c r="I33" s="27">
        <f>SUM(I5:I32)</f>
        <v>216</v>
      </c>
      <c r="J33" s="27">
        <f>SUM(J6:J32)</f>
        <v>235</v>
      </c>
      <c r="K33" s="27">
        <f>SUM(K5:K32)</f>
        <v>500</v>
      </c>
      <c r="L33">
        <f>SUM(B33:K33)</f>
        <v>5245.5</v>
      </c>
    </row>
  </sheetData>
  <pageMargins left="0.7" right="0.7" top="0.75" bottom="0.75" header="0.3" footer="0.3"/>
  <pageSetup paperSize="9" scale="9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14154-91CA-46AD-8935-DD57C9099C0C}">
  <sheetPr>
    <pageSetUpPr fitToPage="1"/>
  </sheetPr>
  <dimension ref="A1:J91"/>
  <sheetViews>
    <sheetView workbookViewId="0">
      <selection activeCell="J89" sqref="J89"/>
    </sheetView>
  </sheetViews>
  <sheetFormatPr defaultRowHeight="13.2" x14ac:dyDescent="0.25"/>
  <cols>
    <col min="1" max="1" width="27.77734375" bestFit="1" customWidth="1"/>
  </cols>
  <sheetData>
    <row r="1" spans="1:10" x14ac:dyDescent="0.25">
      <c r="A1" s="29" t="s">
        <v>56</v>
      </c>
      <c r="B1" t="s">
        <v>213</v>
      </c>
      <c r="C1" t="s">
        <v>62</v>
      </c>
      <c r="D1" t="s">
        <v>63</v>
      </c>
      <c r="E1" t="s">
        <v>64</v>
      </c>
      <c r="F1" t="s">
        <v>69</v>
      </c>
      <c r="G1" t="s">
        <v>71</v>
      </c>
      <c r="H1" t="s">
        <v>73</v>
      </c>
      <c r="I1" t="s">
        <v>218</v>
      </c>
      <c r="J1" t="s">
        <v>214</v>
      </c>
    </row>
    <row r="2" spans="1:10" x14ac:dyDescent="0.25">
      <c r="J2" t="s">
        <v>682</v>
      </c>
    </row>
    <row r="3" spans="1:10" x14ac:dyDescent="0.25">
      <c r="A3" t="s">
        <v>57</v>
      </c>
      <c r="B3">
        <v>17439.419999999998</v>
      </c>
      <c r="C3">
        <v>17439.419999999998</v>
      </c>
      <c r="D3">
        <v>17439.419999999998</v>
      </c>
      <c r="E3">
        <v>17439.419999999998</v>
      </c>
      <c r="F3">
        <v>17439.419999999998</v>
      </c>
      <c r="G3">
        <v>17439.419999999998</v>
      </c>
      <c r="H3">
        <v>17439.419999999998</v>
      </c>
      <c r="I3">
        <v>17439.419999999998</v>
      </c>
      <c r="J3">
        <v>17439.419999999998</v>
      </c>
    </row>
    <row r="5" spans="1:10" x14ac:dyDescent="0.25">
      <c r="A5" t="s">
        <v>274</v>
      </c>
      <c r="B5">
        <v>41466.85</v>
      </c>
      <c r="C5">
        <v>42590.01</v>
      </c>
      <c r="D5">
        <v>43063.85</v>
      </c>
      <c r="E5">
        <v>43413.85</v>
      </c>
      <c r="F5">
        <v>43763.85</v>
      </c>
      <c r="G5">
        <v>47458.5</v>
      </c>
      <c r="H5">
        <v>47458.5</v>
      </c>
      <c r="I5">
        <v>49284.86</v>
      </c>
      <c r="J5">
        <v>52702.83</v>
      </c>
    </row>
    <row r="6" spans="1:10" x14ac:dyDescent="0.25">
      <c r="A6" t="s">
        <v>275</v>
      </c>
      <c r="B6">
        <v>41466.85</v>
      </c>
      <c r="C6">
        <v>1123.1600000000001</v>
      </c>
      <c r="D6">
        <v>473.84000000000003</v>
      </c>
      <c r="E6">
        <v>350</v>
      </c>
      <c r="F6">
        <v>350</v>
      </c>
      <c r="G6">
        <v>3694.65</v>
      </c>
      <c r="H6">
        <v>0</v>
      </c>
      <c r="I6">
        <v>1826.36</v>
      </c>
      <c r="J6">
        <v>3417.97</v>
      </c>
    </row>
    <row r="7" spans="1:10" x14ac:dyDescent="0.25">
      <c r="A7" t="s">
        <v>276</v>
      </c>
      <c r="B7">
        <v>3386.2000000000003</v>
      </c>
      <c r="C7">
        <v>9782.6299999999992</v>
      </c>
      <c r="D7">
        <v>14855.59</v>
      </c>
      <c r="E7">
        <v>18585.47</v>
      </c>
      <c r="F7">
        <v>22357.57</v>
      </c>
      <c r="G7">
        <v>25604.5</v>
      </c>
      <c r="H7">
        <v>29194.44</v>
      </c>
      <c r="I7">
        <v>32676.519999999997</v>
      </c>
      <c r="J7">
        <v>37339.03</v>
      </c>
    </row>
    <row r="8" spans="1:10" x14ac:dyDescent="0.25">
      <c r="A8" t="s">
        <v>277</v>
      </c>
      <c r="B8">
        <v>3386.2000000000003</v>
      </c>
      <c r="C8">
        <v>6396.4299999999994</v>
      </c>
      <c r="D8">
        <v>5072.96</v>
      </c>
      <c r="E8">
        <v>3729.88</v>
      </c>
      <c r="F8">
        <v>3772.0999999999995</v>
      </c>
      <c r="G8">
        <v>3246.93</v>
      </c>
      <c r="H8">
        <v>3589.9399999999996</v>
      </c>
      <c r="I8">
        <v>3482.0799999999995</v>
      </c>
      <c r="J8">
        <v>4662.51</v>
      </c>
    </row>
    <row r="10" spans="1:10" x14ac:dyDescent="0.25">
      <c r="A10" t="s">
        <v>60</v>
      </c>
      <c r="B10">
        <v>55520.07</v>
      </c>
      <c r="C10">
        <v>50246.8</v>
      </c>
      <c r="D10">
        <v>45647.679999999993</v>
      </c>
      <c r="E10">
        <v>42267.799999999996</v>
      </c>
      <c r="F10">
        <v>38845.699999999997</v>
      </c>
      <c r="G10">
        <v>39293.42</v>
      </c>
      <c r="H10">
        <v>35703.479999999996</v>
      </c>
      <c r="I10">
        <v>34047.760000000002</v>
      </c>
      <c r="J10">
        <v>32803.22</v>
      </c>
    </row>
    <row r="12" spans="1:10" x14ac:dyDescent="0.25">
      <c r="A12" t="s">
        <v>291</v>
      </c>
      <c r="B12">
        <v>49469.17</v>
      </c>
      <c r="C12">
        <v>16427.060000000001</v>
      </c>
      <c r="D12">
        <v>9496.66</v>
      </c>
      <c r="E12">
        <v>6116.78</v>
      </c>
      <c r="F12">
        <v>2694.68</v>
      </c>
      <c r="G12">
        <v>2937.38</v>
      </c>
      <c r="H12">
        <v>4347.4399999999996</v>
      </c>
      <c r="I12">
        <v>10191.719999999999</v>
      </c>
      <c r="J12">
        <v>8791.2099999999991</v>
      </c>
    </row>
    <row r="13" spans="1:10" x14ac:dyDescent="0.25">
      <c r="A13" t="s">
        <v>292</v>
      </c>
      <c r="B13">
        <v>6050.9</v>
      </c>
      <c r="C13">
        <v>36050.9</v>
      </c>
      <c r="D13">
        <v>36151.019999999997</v>
      </c>
      <c r="E13">
        <v>36151.019999999997</v>
      </c>
      <c r="F13">
        <v>36151.019999999997</v>
      </c>
      <c r="G13">
        <v>36356.04</v>
      </c>
      <c r="H13">
        <v>31356.04</v>
      </c>
      <c r="I13">
        <v>23856.04</v>
      </c>
      <c r="J13">
        <v>24012.01</v>
      </c>
    </row>
    <row r="14" spans="1:10" x14ac:dyDescent="0.25">
      <c r="A14" t="s">
        <v>278</v>
      </c>
      <c r="B14" t="s">
        <v>423</v>
      </c>
      <c r="C14">
        <v>2231.16</v>
      </c>
    </row>
    <row r="15" spans="1:10" x14ac:dyDescent="0.25">
      <c r="A15" t="s">
        <v>295</v>
      </c>
      <c r="B15">
        <v>55520.07</v>
      </c>
      <c r="C15">
        <v>50246.8</v>
      </c>
      <c r="D15">
        <v>45647.679999999993</v>
      </c>
      <c r="E15">
        <v>42267.799999999996</v>
      </c>
      <c r="F15">
        <v>38845.699999999997</v>
      </c>
      <c r="G15">
        <v>39293.42</v>
      </c>
      <c r="H15">
        <v>35703.480000000003</v>
      </c>
      <c r="I15">
        <v>34047.760000000002</v>
      </c>
      <c r="J15" s="29">
        <v>32803.22</v>
      </c>
    </row>
    <row r="16" spans="1:10" x14ac:dyDescent="0.25">
      <c r="A16" t="s">
        <v>279</v>
      </c>
    </row>
    <row r="21" spans="1:6" x14ac:dyDescent="0.25">
      <c r="A21" s="29" t="s">
        <v>225</v>
      </c>
      <c r="B21" s="27" t="s">
        <v>12</v>
      </c>
      <c r="C21" s="27" t="s">
        <v>227</v>
      </c>
      <c r="D21" s="27" t="s">
        <v>226</v>
      </c>
      <c r="E21" s="27" t="s">
        <v>686</v>
      </c>
      <c r="F21" s="27"/>
    </row>
    <row r="22" spans="1:6" x14ac:dyDescent="0.25">
      <c r="A22" t="s">
        <v>339</v>
      </c>
      <c r="B22">
        <v>360.88</v>
      </c>
      <c r="C22">
        <v>181.6</v>
      </c>
      <c r="D22" s="211">
        <v>0.5032143648858346</v>
      </c>
    </row>
    <row r="23" spans="1:6" x14ac:dyDescent="0.25">
      <c r="A23" t="s">
        <v>51</v>
      </c>
      <c r="B23">
        <v>13534</v>
      </c>
      <c r="C23">
        <v>10348.81</v>
      </c>
      <c r="D23" s="211">
        <v>0.76465272646667648</v>
      </c>
    </row>
    <row r="24" spans="1:6" x14ac:dyDescent="0.25">
      <c r="A24" t="s">
        <v>290</v>
      </c>
      <c r="B24">
        <v>828.12</v>
      </c>
      <c r="C24">
        <v>616.39</v>
      </c>
      <c r="D24" s="211">
        <v>0.74432449403468093</v>
      </c>
    </row>
    <row r="25" spans="1:6" x14ac:dyDescent="0.25">
      <c r="A25" t="s">
        <v>191</v>
      </c>
      <c r="B25">
        <v>664.35</v>
      </c>
      <c r="C25">
        <v>661.5</v>
      </c>
      <c r="D25" s="211">
        <v>0.99571009257168652</v>
      </c>
    </row>
    <row r="26" spans="1:6" x14ac:dyDescent="0.25">
      <c r="A26" t="s">
        <v>230</v>
      </c>
      <c r="B26">
        <v>760.14</v>
      </c>
      <c r="C26">
        <v>745.89</v>
      </c>
      <c r="D26" s="211">
        <v>0.98125345331123215</v>
      </c>
    </row>
    <row r="27" spans="1:6" x14ac:dyDescent="0.25">
      <c r="A27" t="s">
        <v>11</v>
      </c>
      <c r="B27">
        <v>894.04</v>
      </c>
      <c r="C27">
        <v>999.72</v>
      </c>
      <c r="D27" s="211">
        <v>1.1182050020133327</v>
      </c>
    </row>
    <row r="28" spans="1:6" x14ac:dyDescent="0.25">
      <c r="A28" t="s">
        <v>194</v>
      </c>
      <c r="B28">
        <v>493.55</v>
      </c>
      <c r="C28">
        <v>702</v>
      </c>
      <c r="D28" s="211">
        <v>1.4223482929794347</v>
      </c>
    </row>
    <row r="29" spans="1:6" x14ac:dyDescent="0.25">
      <c r="A29" t="s">
        <v>192</v>
      </c>
      <c r="B29">
        <v>0</v>
      </c>
      <c r="C29">
        <v>0</v>
      </c>
      <c r="D29" s="211" t="e">
        <v>#DIV/0!</v>
      </c>
    </row>
    <row r="30" spans="1:6" x14ac:dyDescent="0.25">
      <c r="A30" t="s">
        <v>322</v>
      </c>
      <c r="B30">
        <v>0</v>
      </c>
      <c r="C30">
        <v>0</v>
      </c>
      <c r="D30" s="211" t="e">
        <v>#DIV/0!</v>
      </c>
    </row>
    <row r="31" spans="1:6" x14ac:dyDescent="0.25">
      <c r="A31" t="s">
        <v>78</v>
      </c>
      <c r="B31">
        <v>373.89</v>
      </c>
      <c r="C31">
        <v>234</v>
      </c>
      <c r="D31" s="211">
        <v>0.62585252346946962</v>
      </c>
    </row>
    <row r="32" spans="1:6" x14ac:dyDescent="0.25">
      <c r="A32" t="s">
        <v>31</v>
      </c>
      <c r="B32">
        <v>512.94000000000005</v>
      </c>
      <c r="C32">
        <v>572.41999999999996</v>
      </c>
      <c r="D32" s="211">
        <v>1.115958981557297</v>
      </c>
    </row>
    <row r="33" spans="1:5" x14ac:dyDescent="0.25">
      <c r="A33" t="s">
        <v>195</v>
      </c>
      <c r="B33">
        <v>2541</v>
      </c>
      <c r="C33">
        <v>2128.79</v>
      </c>
      <c r="D33" s="211">
        <v>0.83777646595828414</v>
      </c>
    </row>
    <row r="34" spans="1:5" x14ac:dyDescent="0.25">
      <c r="A34" t="s">
        <v>196</v>
      </c>
      <c r="B34">
        <v>1617</v>
      </c>
      <c r="C34">
        <v>1088.7</v>
      </c>
      <c r="D34" s="211">
        <v>0.67328385899814469</v>
      </c>
    </row>
    <row r="35" spans="1:5" x14ac:dyDescent="0.25">
      <c r="A35" t="s">
        <v>197</v>
      </c>
      <c r="B35">
        <v>5430</v>
      </c>
      <c r="C35">
        <v>4983.88</v>
      </c>
      <c r="D35" s="211">
        <v>0.91784162062615104</v>
      </c>
    </row>
    <row r="36" spans="1:5" x14ac:dyDescent="0.25">
      <c r="A36" t="s">
        <v>198</v>
      </c>
      <c r="B36">
        <v>214.24</v>
      </c>
      <c r="C36">
        <v>216</v>
      </c>
      <c r="D36" s="211">
        <v>1.0082150858849888</v>
      </c>
    </row>
    <row r="37" spans="1:5" x14ac:dyDescent="0.25">
      <c r="A37" t="s">
        <v>331</v>
      </c>
      <c r="B37">
        <v>730.27</v>
      </c>
      <c r="C37">
        <v>646.66999999999996</v>
      </c>
      <c r="D37" s="211">
        <v>0.8855217933093239</v>
      </c>
    </row>
    <row r="38" spans="1:5" x14ac:dyDescent="0.25">
      <c r="A38" t="s">
        <v>193</v>
      </c>
      <c r="B38">
        <v>500</v>
      </c>
      <c r="C38">
        <v>340</v>
      </c>
      <c r="D38" s="211">
        <v>0.68</v>
      </c>
    </row>
    <row r="39" spans="1:5" x14ac:dyDescent="0.25">
      <c r="A39" t="s">
        <v>199</v>
      </c>
      <c r="B39">
        <v>5203.5</v>
      </c>
      <c r="C39">
        <v>4450.7299999999996</v>
      </c>
      <c r="D39" s="211">
        <v>0.85533390986835778</v>
      </c>
    </row>
    <row r="40" spans="1:5" x14ac:dyDescent="0.25">
      <c r="A40" t="s">
        <v>337</v>
      </c>
      <c r="B40">
        <v>550</v>
      </c>
      <c r="C40">
        <v>449.49</v>
      </c>
      <c r="D40" s="211">
        <v>0.81725454545454546</v>
      </c>
    </row>
    <row r="41" spans="1:5" x14ac:dyDescent="0.25">
      <c r="A41" t="s">
        <v>26</v>
      </c>
      <c r="C41">
        <v>0</v>
      </c>
      <c r="D41" s="211" t="e">
        <v>#DIV/0!</v>
      </c>
    </row>
    <row r="42" spans="1:5" x14ac:dyDescent="0.25">
      <c r="A42" s="27" t="s">
        <v>99</v>
      </c>
      <c r="B42" s="27">
        <v>35207.919999999998</v>
      </c>
      <c r="C42" s="27">
        <v>29366.590000000004</v>
      </c>
      <c r="D42" s="296">
        <v>0.83409045464770437</v>
      </c>
      <c r="E42" s="27"/>
    </row>
    <row r="44" spans="1:5" x14ac:dyDescent="0.25">
      <c r="A44" s="29" t="s">
        <v>229</v>
      </c>
      <c r="B44" t="s">
        <v>201</v>
      </c>
      <c r="C44" t="s">
        <v>87</v>
      </c>
    </row>
    <row r="46" spans="1:5" x14ac:dyDescent="0.25">
      <c r="A46" t="s">
        <v>287</v>
      </c>
      <c r="B46">
        <v>4000</v>
      </c>
      <c r="C46">
        <v>0</v>
      </c>
    </row>
    <row r="47" spans="1:5" x14ac:dyDescent="0.25">
      <c r="A47" t="s">
        <v>381</v>
      </c>
      <c r="B47">
        <v>1000</v>
      </c>
      <c r="C47">
        <v>0</v>
      </c>
    </row>
    <row r="48" spans="1:5" x14ac:dyDescent="0.25">
      <c r="A48" t="s">
        <v>288</v>
      </c>
      <c r="B48">
        <v>300</v>
      </c>
      <c r="C48">
        <v>0</v>
      </c>
    </row>
    <row r="49" spans="1:5" x14ac:dyDescent="0.25">
      <c r="A49" t="s">
        <v>338</v>
      </c>
      <c r="C49">
        <v>0</v>
      </c>
    </row>
    <row r="50" spans="1:5" x14ac:dyDescent="0.25">
      <c r="A50" t="s">
        <v>378</v>
      </c>
      <c r="B50">
        <v>1000</v>
      </c>
      <c r="C50">
        <v>0</v>
      </c>
    </row>
    <row r="51" spans="1:5" x14ac:dyDescent="0.25">
      <c r="A51" t="s">
        <v>681</v>
      </c>
      <c r="B51">
        <v>3500</v>
      </c>
      <c r="C51">
        <v>1820.32</v>
      </c>
    </row>
    <row r="52" spans="1:5" x14ac:dyDescent="0.25">
      <c r="A52" t="s">
        <v>4</v>
      </c>
      <c r="B52">
        <v>9800</v>
      </c>
      <c r="C52">
        <v>1820.32</v>
      </c>
      <c r="D52" s="211">
        <v>0.18574693877551018</v>
      </c>
    </row>
    <row r="53" spans="1:5" x14ac:dyDescent="0.25">
      <c r="A53" t="s">
        <v>237</v>
      </c>
      <c r="B53">
        <v>0</v>
      </c>
      <c r="C53">
        <v>4127.76</v>
      </c>
      <c r="D53" s="211"/>
    </row>
    <row r="54" spans="1:5" x14ac:dyDescent="0.25">
      <c r="A54" s="27" t="s">
        <v>202</v>
      </c>
      <c r="B54" s="27">
        <v>45007.92</v>
      </c>
      <c r="C54" s="27">
        <v>35314.670000000006</v>
      </c>
      <c r="D54" s="212">
        <v>0.784632349150994</v>
      </c>
      <c r="E54" s="27"/>
    </row>
    <row r="55" spans="1:5" x14ac:dyDescent="0.25">
      <c r="D55" s="211"/>
    </row>
    <row r="56" spans="1:5" x14ac:dyDescent="0.25">
      <c r="D56" s="211"/>
    </row>
    <row r="57" spans="1:5" x14ac:dyDescent="0.25">
      <c r="A57" s="29" t="s">
        <v>280</v>
      </c>
      <c r="D57" s="211"/>
    </row>
    <row r="58" spans="1:5" x14ac:dyDescent="0.25">
      <c r="A58" t="s">
        <v>39</v>
      </c>
      <c r="B58">
        <v>41212</v>
      </c>
      <c r="C58">
        <v>41212</v>
      </c>
      <c r="D58" s="211">
        <v>1</v>
      </c>
    </row>
    <row r="59" spans="1:5" x14ac:dyDescent="0.25">
      <c r="A59" t="s">
        <v>148</v>
      </c>
      <c r="B59">
        <v>173</v>
      </c>
      <c r="C59">
        <v>40.5</v>
      </c>
      <c r="D59" s="211">
        <v>0.23410404624277456</v>
      </c>
    </row>
    <row r="60" spans="1:5" x14ac:dyDescent="0.25">
      <c r="A60" t="s">
        <v>206</v>
      </c>
      <c r="B60">
        <v>400</v>
      </c>
      <c r="C60">
        <v>461.11</v>
      </c>
      <c r="D60" s="211">
        <v>1.1527750000000001</v>
      </c>
    </row>
    <row r="61" spans="1:5" x14ac:dyDescent="0.25">
      <c r="A61" t="s">
        <v>424</v>
      </c>
      <c r="C61">
        <v>17.22</v>
      </c>
      <c r="D61" s="211" t="e">
        <v>#DIV/0!</v>
      </c>
    </row>
    <row r="62" spans="1:5" x14ac:dyDescent="0.25">
      <c r="A62" t="s">
        <v>558</v>
      </c>
      <c r="C62">
        <v>226.63</v>
      </c>
      <c r="D62" s="211" t="e">
        <v>#DIV/0!</v>
      </c>
    </row>
    <row r="63" spans="1:5" x14ac:dyDescent="0.25">
      <c r="A63" t="s">
        <v>409</v>
      </c>
      <c r="B63">
        <v>3150</v>
      </c>
      <c r="C63">
        <v>5233.8500000000004</v>
      </c>
      <c r="D63" s="211">
        <v>1.6615396825396826</v>
      </c>
    </row>
    <row r="64" spans="1:5" x14ac:dyDescent="0.25">
      <c r="A64" t="s">
        <v>425</v>
      </c>
      <c r="C64">
        <v>3685.16</v>
      </c>
      <c r="D64" s="211" t="e">
        <v>#DIV/0!</v>
      </c>
    </row>
    <row r="65" spans="1:4" x14ac:dyDescent="0.25">
      <c r="A65" t="s">
        <v>235</v>
      </c>
      <c r="B65">
        <v>44935</v>
      </c>
      <c r="C65">
        <v>50876.47</v>
      </c>
      <c r="D65" s="243">
        <v>1.1322236563925672</v>
      </c>
    </row>
    <row r="67" spans="1:4" x14ac:dyDescent="0.25">
      <c r="A67" t="s">
        <v>384</v>
      </c>
    </row>
    <row r="68" spans="1:4" x14ac:dyDescent="0.25">
      <c r="A68" t="s">
        <v>684</v>
      </c>
      <c r="B68" t="s">
        <v>683</v>
      </c>
      <c r="D68">
        <v>17400</v>
      </c>
    </row>
    <row r="69" spans="1:4" x14ac:dyDescent="0.25">
      <c r="B69" t="s">
        <v>325</v>
      </c>
    </row>
    <row r="70" spans="1:4" x14ac:dyDescent="0.25">
      <c r="D70">
        <v>0</v>
      </c>
    </row>
    <row r="71" spans="1:4" x14ac:dyDescent="0.25">
      <c r="B71" t="s">
        <v>379</v>
      </c>
      <c r="D71">
        <v>320</v>
      </c>
    </row>
    <row r="72" spans="1:4" x14ac:dyDescent="0.25">
      <c r="B72" t="s">
        <v>380</v>
      </c>
      <c r="D72">
        <v>500</v>
      </c>
    </row>
    <row r="73" spans="1:4" x14ac:dyDescent="0.25">
      <c r="B73" t="s">
        <v>382</v>
      </c>
      <c r="D73">
        <v>1200</v>
      </c>
    </row>
    <row r="74" spans="1:4" x14ac:dyDescent="0.25">
      <c r="B74" t="s">
        <v>333</v>
      </c>
      <c r="D74">
        <v>275</v>
      </c>
    </row>
    <row r="75" spans="1:4" x14ac:dyDescent="0.25">
      <c r="B75" t="s">
        <v>357</v>
      </c>
      <c r="D75">
        <v>2295</v>
      </c>
    </row>
    <row r="76" spans="1:4" x14ac:dyDescent="0.25">
      <c r="B76" t="s">
        <v>336</v>
      </c>
      <c r="D76">
        <v>15105</v>
      </c>
    </row>
    <row r="77" spans="1:4" x14ac:dyDescent="0.25">
      <c r="B77" t="s">
        <v>383</v>
      </c>
      <c r="D77">
        <v>4000</v>
      </c>
    </row>
    <row r="79" spans="1:4" x14ac:dyDescent="0.25">
      <c r="A79" s="27" t="s">
        <v>685</v>
      </c>
      <c r="B79" s="28" t="s">
        <v>691</v>
      </c>
      <c r="C79" s="28" t="s">
        <v>690</v>
      </c>
    </row>
    <row r="80" spans="1:4" x14ac:dyDescent="0.25">
      <c r="A80" s="28" t="s">
        <v>687</v>
      </c>
      <c r="B80" s="28" t="s">
        <v>688</v>
      </c>
    </row>
    <row r="81" spans="1:8" x14ac:dyDescent="0.25">
      <c r="A81" s="28" t="s">
        <v>689</v>
      </c>
      <c r="B81" s="28" t="s">
        <v>645</v>
      </c>
      <c r="C81" s="28" t="s">
        <v>260</v>
      </c>
    </row>
    <row r="82" spans="1:8" x14ac:dyDescent="0.25">
      <c r="A82" s="28"/>
      <c r="B82" s="28"/>
      <c r="C82" s="28"/>
    </row>
    <row r="84" spans="1:8" x14ac:dyDescent="0.25">
      <c r="A84" s="29" t="s">
        <v>271</v>
      </c>
      <c r="B84" t="s">
        <v>653</v>
      </c>
      <c r="C84">
        <v>450</v>
      </c>
      <c r="D84" t="s">
        <v>654</v>
      </c>
    </row>
    <row r="85" spans="1:8" x14ac:dyDescent="0.25">
      <c r="B85" t="s">
        <v>650</v>
      </c>
      <c r="C85">
        <v>500</v>
      </c>
    </row>
    <row r="86" spans="1:8" x14ac:dyDescent="0.25">
      <c r="B86" t="s">
        <v>651</v>
      </c>
      <c r="C86">
        <v>1600</v>
      </c>
    </row>
    <row r="87" spans="1:8" x14ac:dyDescent="0.25">
      <c r="B87" t="s">
        <v>378</v>
      </c>
      <c r="C87">
        <v>1000</v>
      </c>
    </row>
    <row r="88" spans="1:8" x14ac:dyDescent="0.25">
      <c r="B88" s="33" t="s">
        <v>692</v>
      </c>
      <c r="C88" s="33">
        <v>3500</v>
      </c>
      <c r="D88" s="33" t="s">
        <v>695</v>
      </c>
      <c r="E88" s="33"/>
      <c r="F88" s="33"/>
      <c r="G88" s="33"/>
      <c r="H88" s="33"/>
    </row>
    <row r="89" spans="1:8" x14ac:dyDescent="0.25">
      <c r="A89" t="s">
        <v>4</v>
      </c>
      <c r="C89" s="28" t="s">
        <v>693</v>
      </c>
    </row>
    <row r="91" spans="1:8" x14ac:dyDescent="0.25">
      <c r="A91" s="181" t="s">
        <v>652</v>
      </c>
      <c r="C91" s="28" t="s">
        <v>694</v>
      </c>
    </row>
  </sheetData>
  <pageMargins left="0.7" right="0.7" top="0.75" bottom="0.75" header="0.3" footer="0.3"/>
  <pageSetup paperSize="9" scale="6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 R and P, bank rec, budget</vt:lpstr>
      <vt:lpstr>Report Mar mtg</vt:lpstr>
      <vt:lpstr>Report Feb mtg</vt:lpstr>
      <vt:lpstr>Report Nov mtg</vt:lpstr>
      <vt:lpstr>Report Dec mtg</vt:lpstr>
      <vt:lpstr>Grass cutting costs</vt:lpstr>
      <vt:lpstr>GMC costs</vt:lpstr>
      <vt:lpstr>PavPF costs</vt:lpstr>
      <vt:lpstr>Report Jan </vt:lpstr>
      <vt:lpstr>Report Aug</vt:lpstr>
      <vt:lpstr>Report May</vt:lpstr>
      <vt:lpstr>Report April</vt:lpstr>
      <vt:lpstr>Report Sept mtg</vt:lpstr>
      <vt:lpstr>Report June</vt:lpstr>
      <vt:lpstr>Bank rec template</vt:lpstr>
      <vt:lpstr>PF budget only</vt:lpstr>
      <vt:lpstr>Budget setting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Benham</dc:creator>
  <cp:lastModifiedBy>Jenny Rice</cp:lastModifiedBy>
  <cp:lastPrinted>2026-01-21T12:24:17Z</cp:lastPrinted>
  <dcterms:created xsi:type="dcterms:W3CDTF">2012-04-02T10:31:00Z</dcterms:created>
  <dcterms:modified xsi:type="dcterms:W3CDTF">2026-03-03T09:42:40Z</dcterms:modified>
</cp:coreProperties>
</file>