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sto\Desktop\"/>
    </mc:Choice>
  </mc:AlternateContent>
  <xr:revisionPtr revIDLastSave="0" documentId="13_ncr:1_{9A2C132A-43FC-4600-AB60-2448449465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R and P, bank rec, budget" sheetId="1" r:id="rId1"/>
    <sheet name="Report June" sheetId="12" r:id="rId2"/>
    <sheet name="Grass cutting costs" sheetId="13" r:id="rId3"/>
    <sheet name="GMC costs" sheetId="14" r:id="rId4"/>
    <sheet name="PavPF costs" sheetId="15" r:id="rId5"/>
    <sheet name="Report Aug" sheetId="16" r:id="rId6"/>
    <sheet name="Sheet3" sheetId="17" r:id="rId7"/>
    <sheet name="Sheet4" sheetId="18" r:id="rId8"/>
    <sheet name="Report May" sheetId="11" r:id="rId9"/>
    <sheet name="Report April" sheetId="8" r:id="rId10"/>
    <sheet name="Bank rec template" sheetId="4" r:id="rId11"/>
    <sheet name="PF budget only" sheetId="7" r:id="rId12"/>
    <sheet name="Sheet1" sheetId="9" r:id="rId13"/>
    <sheet name="Budget setting" sheetId="6" r:id="rId14"/>
    <sheet name="Sheet2" sheetId="10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15" l="1"/>
  <c r="M255" i="1"/>
  <c r="M242" i="1"/>
  <c r="M241" i="1"/>
  <c r="G240" i="1"/>
  <c r="M240" i="1"/>
  <c r="C40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3" i="1"/>
  <c r="G92" i="1"/>
  <c r="G91" i="1"/>
  <c r="G90" i="1"/>
  <c r="G89" i="1"/>
  <c r="C29" i="1" l="1"/>
  <c r="G69" i="1"/>
  <c r="D75" i="12"/>
  <c r="D76" i="12" s="1"/>
  <c r="T270" i="1"/>
  <c r="S270" i="1"/>
  <c r="R270" i="1"/>
  <c r="Q270" i="1"/>
  <c r="P270" i="1"/>
  <c r="O270" i="1"/>
  <c r="N270" i="1"/>
  <c r="M270" i="1"/>
  <c r="L270" i="1"/>
  <c r="K270" i="1"/>
  <c r="G47" i="1"/>
  <c r="K271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J242" i="1" s="1"/>
  <c r="K38" i="1"/>
  <c r="J38" i="1"/>
  <c r="I38" i="1"/>
  <c r="H38" i="1"/>
  <c r="G37" i="1"/>
  <c r="G36" i="1"/>
  <c r="G35" i="1"/>
  <c r="F233" i="1"/>
  <c r="G18" i="1"/>
  <c r="G17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I242" i="1" s="1"/>
  <c r="K19" i="1"/>
  <c r="J19" i="1"/>
  <c r="I19" i="1"/>
  <c r="H19" i="1"/>
  <c r="H302" i="1"/>
  <c r="H303" i="1" s="1"/>
  <c r="H165" i="1"/>
  <c r="I310" i="1"/>
  <c r="G310" i="1" s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6" i="1"/>
  <c r="G175" i="1"/>
  <c r="G174" i="1"/>
  <c r="G173" i="1"/>
  <c r="G172" i="1"/>
  <c r="G171" i="1"/>
  <c r="G170" i="1"/>
  <c r="G169" i="1"/>
  <c r="G168" i="1"/>
  <c r="G167" i="1"/>
  <c r="G166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94" i="1" s="1"/>
  <c r="G75" i="1"/>
  <c r="G73" i="1"/>
  <c r="G72" i="1"/>
  <c r="G71" i="1"/>
  <c r="G70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4" i="1"/>
  <c r="G53" i="1"/>
  <c r="G52" i="1"/>
  <c r="G51" i="1"/>
  <c r="G50" i="1"/>
  <c r="G49" i="1"/>
  <c r="G48" i="1"/>
  <c r="G46" i="1"/>
  <c r="G45" i="1"/>
  <c r="G44" i="1"/>
  <c r="G43" i="1"/>
  <c r="G42" i="1"/>
  <c r="G41" i="1"/>
  <c r="G40" i="1"/>
  <c r="G39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5" i="1"/>
  <c r="G14" i="1"/>
  <c r="G13" i="1"/>
  <c r="G12" i="1"/>
  <c r="G11" i="1"/>
  <c r="G10" i="1"/>
  <c r="G9" i="1"/>
  <c r="G8" i="1"/>
  <c r="G7" i="1"/>
  <c r="G6" i="1"/>
  <c r="G5" i="1"/>
  <c r="G4" i="1"/>
  <c r="R488" i="1"/>
  <c r="Q488" i="1"/>
  <c r="P488" i="1"/>
  <c r="O488" i="1"/>
  <c r="N488" i="1"/>
  <c r="M488" i="1"/>
  <c r="L488" i="1"/>
  <c r="K488" i="1"/>
  <c r="J488" i="1"/>
  <c r="I488" i="1"/>
  <c r="H488" i="1"/>
  <c r="G488" i="1"/>
  <c r="R473" i="1"/>
  <c r="Q473" i="1"/>
  <c r="P473" i="1"/>
  <c r="O473" i="1"/>
  <c r="N473" i="1"/>
  <c r="M473" i="1"/>
  <c r="L473" i="1"/>
  <c r="K473" i="1"/>
  <c r="J473" i="1"/>
  <c r="I473" i="1"/>
  <c r="H473" i="1"/>
  <c r="G473" i="1"/>
  <c r="R461" i="1"/>
  <c r="Q461" i="1"/>
  <c r="P461" i="1"/>
  <c r="O461" i="1"/>
  <c r="N461" i="1"/>
  <c r="M461" i="1"/>
  <c r="L461" i="1"/>
  <c r="K461" i="1"/>
  <c r="J461" i="1"/>
  <c r="I461" i="1"/>
  <c r="G461" i="1"/>
  <c r="R446" i="1"/>
  <c r="Q446" i="1"/>
  <c r="P446" i="1"/>
  <c r="O446" i="1"/>
  <c r="N446" i="1"/>
  <c r="M446" i="1"/>
  <c r="L446" i="1"/>
  <c r="K446" i="1"/>
  <c r="J446" i="1"/>
  <c r="I446" i="1"/>
  <c r="H446" i="1"/>
  <c r="G446" i="1"/>
  <c r="R426" i="1"/>
  <c r="Q426" i="1"/>
  <c r="P426" i="1"/>
  <c r="O426" i="1"/>
  <c r="N426" i="1"/>
  <c r="M426" i="1"/>
  <c r="L426" i="1"/>
  <c r="K426" i="1"/>
  <c r="J426" i="1"/>
  <c r="I426" i="1"/>
  <c r="H426" i="1"/>
  <c r="G426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C384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C370" i="1"/>
  <c r="C366" i="1"/>
  <c r="C360" i="1"/>
  <c r="C357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C352" i="1"/>
  <c r="C347" i="1"/>
  <c r="C341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C333" i="1"/>
  <c r="C329" i="1"/>
  <c r="R323" i="1"/>
  <c r="Q323" i="1"/>
  <c r="P323" i="1"/>
  <c r="O323" i="1"/>
  <c r="N323" i="1"/>
  <c r="M323" i="1"/>
  <c r="L323" i="1"/>
  <c r="K323" i="1"/>
  <c r="J323" i="1"/>
  <c r="C323" i="1"/>
  <c r="C318" i="1"/>
  <c r="F260" i="1"/>
  <c r="G66" i="7"/>
  <c r="C83" i="1"/>
  <c r="Q224" i="1" s="1"/>
  <c r="Q233" i="1"/>
  <c r="X216" i="1"/>
  <c r="W216" i="1"/>
  <c r="T242" i="1" s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P192" i="1"/>
  <c r="V192" i="1"/>
  <c r="S242" i="1" s="1"/>
  <c r="C69" i="1"/>
  <c r="P224" i="1" s="1"/>
  <c r="P233" i="1"/>
  <c r="L192" i="1"/>
  <c r="J241" i="1" l="1"/>
  <c r="G38" i="1"/>
  <c r="G19" i="1"/>
  <c r="T241" i="1"/>
  <c r="I323" i="1"/>
  <c r="I241" i="1"/>
  <c r="G216" i="1"/>
  <c r="O233" i="1"/>
  <c r="Q177" i="1"/>
  <c r="X177" i="1"/>
  <c r="C65" i="1"/>
  <c r="H177" i="1"/>
  <c r="N233" i="1"/>
  <c r="X165" i="1"/>
  <c r="L165" i="1"/>
  <c r="Q165" i="1"/>
  <c r="G165" i="1"/>
  <c r="C59" i="1"/>
  <c r="N224" i="1" s="1"/>
  <c r="T165" i="1"/>
  <c r="Q242" i="1" s="1"/>
  <c r="Q150" i="1"/>
  <c r="X150" i="1"/>
  <c r="L150" i="1"/>
  <c r="G150" i="1"/>
  <c r="M233" i="1"/>
  <c r="X130" i="1"/>
  <c r="W130" i="1"/>
  <c r="V130" i="1"/>
  <c r="U130" i="1"/>
  <c r="T130" i="1"/>
  <c r="S130" i="1"/>
  <c r="R130" i="1"/>
  <c r="O242" i="1" s="1"/>
  <c r="Q130" i="1"/>
  <c r="P130" i="1"/>
  <c r="O130" i="1"/>
  <c r="N130" i="1"/>
  <c r="M130" i="1"/>
  <c r="L130" i="1"/>
  <c r="K130" i="1"/>
  <c r="J130" i="1"/>
  <c r="I130" i="1"/>
  <c r="H130" i="1"/>
  <c r="G130" i="1"/>
  <c r="L233" i="1"/>
  <c r="C51" i="1"/>
  <c r="L224" i="1" s="1"/>
  <c r="K233" i="1"/>
  <c r="C46" i="1"/>
  <c r="K224" i="1" s="1"/>
  <c r="C66" i="7"/>
  <c r="K68" i="7"/>
  <c r="K67" i="7"/>
  <c r="O241" i="1" l="1"/>
  <c r="K69" i="7"/>
  <c r="K71" i="7" s="1"/>
  <c r="J233" i="1"/>
  <c r="J224" i="1"/>
  <c r="M253" i="1"/>
  <c r="Y94" i="1"/>
  <c r="Q74" i="1"/>
  <c r="G74" i="1"/>
  <c r="I233" i="1"/>
  <c r="X74" i="1"/>
  <c r="W74" i="1"/>
  <c r="V74" i="1"/>
  <c r="U74" i="1"/>
  <c r="T74" i="1"/>
  <c r="S74" i="1"/>
  <c r="R74" i="1"/>
  <c r="P74" i="1"/>
  <c r="O74" i="1"/>
  <c r="N74" i="1"/>
  <c r="M74" i="1"/>
  <c r="L74" i="1"/>
  <c r="L242" i="1" s="1"/>
  <c r="K74" i="1"/>
  <c r="J74" i="1"/>
  <c r="I74" i="1"/>
  <c r="H74" i="1"/>
  <c r="I224" i="1"/>
  <c r="C25" i="1"/>
  <c r="H224" i="1" s="1"/>
  <c r="H233" i="1"/>
  <c r="G233" i="1"/>
  <c r="C19" i="1"/>
  <c r="C12" i="1"/>
  <c r="I290" i="1"/>
  <c r="F283" i="1"/>
  <c r="O224" i="1"/>
  <c r="C56" i="1"/>
  <c r="M224" i="1" s="1"/>
  <c r="I283" i="1"/>
  <c r="G192" i="1"/>
  <c r="X192" i="1"/>
  <c r="Q192" i="1"/>
  <c r="U192" i="1"/>
  <c r="V177" i="1"/>
  <c r="W192" i="1"/>
  <c r="H192" i="1"/>
  <c r="T177" i="1"/>
  <c r="N177" i="1"/>
  <c r="G177" i="1"/>
  <c r="U177" i="1"/>
  <c r="S177" i="1"/>
  <c r="L177" i="1"/>
  <c r="U165" i="1"/>
  <c r="V150" i="1"/>
  <c r="H150" i="1"/>
  <c r="T150" i="1"/>
  <c r="J57" i="6"/>
  <c r="G49" i="6"/>
  <c r="K57" i="6"/>
  <c r="K58" i="6"/>
  <c r="K62" i="6"/>
  <c r="K63" i="6"/>
  <c r="J41" i="6"/>
  <c r="J42" i="6"/>
  <c r="J43" i="6"/>
  <c r="J44" i="6"/>
  <c r="J45" i="6"/>
  <c r="J46" i="6"/>
  <c r="J47" i="6"/>
  <c r="J48" i="6"/>
  <c r="J51" i="6"/>
  <c r="J52" i="6"/>
  <c r="J58" i="6"/>
  <c r="J62" i="6"/>
  <c r="J63" i="6"/>
  <c r="K5" i="6"/>
  <c r="K6" i="6"/>
  <c r="K7" i="6"/>
  <c r="K8" i="6"/>
  <c r="K10" i="6"/>
  <c r="K11" i="6"/>
  <c r="K12" i="6"/>
  <c r="K13" i="6"/>
  <c r="K14" i="6"/>
  <c r="K15" i="6"/>
  <c r="K16" i="6"/>
  <c r="K17" i="6"/>
  <c r="K18" i="6"/>
  <c r="K19" i="6"/>
  <c r="K20" i="6"/>
  <c r="K26" i="6"/>
  <c r="K27" i="6"/>
  <c r="K28" i="6"/>
  <c r="K29" i="6"/>
  <c r="K30" i="6"/>
  <c r="K31" i="6"/>
  <c r="K33" i="6"/>
  <c r="K34" i="6"/>
  <c r="K35" i="6"/>
  <c r="K37" i="6"/>
  <c r="K38" i="6"/>
  <c r="K39" i="6"/>
  <c r="K43" i="6"/>
  <c r="K44" i="6"/>
  <c r="K45" i="6"/>
  <c r="K46" i="6"/>
  <c r="K47" i="6"/>
  <c r="K48" i="6"/>
  <c r="K51" i="6"/>
  <c r="K52" i="6"/>
  <c r="K4" i="6"/>
  <c r="J5" i="6"/>
  <c r="J6" i="6"/>
  <c r="J7" i="6"/>
  <c r="J8" i="6"/>
  <c r="J10" i="6"/>
  <c r="J11" i="6"/>
  <c r="J12" i="6"/>
  <c r="J13" i="6"/>
  <c r="J14" i="6"/>
  <c r="J15" i="6"/>
  <c r="J16" i="6"/>
  <c r="J17" i="6"/>
  <c r="J18" i="6"/>
  <c r="J19" i="6"/>
  <c r="J20" i="6"/>
  <c r="J26" i="6"/>
  <c r="J27" i="6"/>
  <c r="J28" i="6"/>
  <c r="J29" i="6"/>
  <c r="J30" i="6"/>
  <c r="J31" i="6"/>
  <c r="J33" i="6"/>
  <c r="J34" i="6"/>
  <c r="J35" i="6"/>
  <c r="J37" i="6"/>
  <c r="J38" i="6"/>
  <c r="J39" i="6"/>
  <c r="J4" i="6"/>
  <c r="I40" i="6"/>
  <c r="J40" i="6" s="1"/>
  <c r="L241" i="1" l="1"/>
  <c r="R253" i="1"/>
  <c r="R242" i="1"/>
  <c r="I252" i="1"/>
  <c r="I271" i="1"/>
  <c r="K40" i="6"/>
  <c r="E49" i="6"/>
  <c r="E53" i="6" s="1"/>
  <c r="H39" i="6"/>
  <c r="H38" i="6"/>
  <c r="H37" i="6"/>
  <c r="H35" i="6"/>
  <c r="H34" i="6"/>
  <c r="H33" i="6"/>
  <c r="H31" i="6"/>
  <c r="H30" i="6"/>
  <c r="H29" i="6"/>
  <c r="H28" i="6"/>
  <c r="H27" i="6"/>
  <c r="H26" i="6"/>
  <c r="H25" i="6"/>
  <c r="H24" i="6"/>
  <c r="H23" i="6"/>
  <c r="H22" i="6"/>
  <c r="H20" i="6"/>
  <c r="H19" i="6"/>
  <c r="H18" i="6"/>
  <c r="H17" i="6"/>
  <c r="H16" i="6"/>
  <c r="H15" i="6"/>
  <c r="H14" i="6"/>
  <c r="H13" i="6"/>
  <c r="H12" i="6"/>
  <c r="H11" i="6"/>
  <c r="H10" i="6"/>
  <c r="H8" i="6"/>
  <c r="H7" i="6"/>
  <c r="H6" i="6"/>
  <c r="H5" i="6"/>
  <c r="F49" i="6"/>
  <c r="F53" i="6" s="1"/>
  <c r="H48" i="6"/>
  <c r="H4" i="6"/>
  <c r="J270" i="1"/>
  <c r="I270" i="1"/>
  <c r="O255" i="1"/>
  <c r="G269" i="1"/>
  <c r="G268" i="1"/>
  <c r="G267" i="1"/>
  <c r="G266" i="1"/>
  <c r="G265" i="1"/>
  <c r="I110" i="1"/>
  <c r="G264" i="1"/>
  <c r="X110" i="1"/>
  <c r="W110" i="1"/>
  <c r="V110" i="1"/>
  <c r="N255" i="1" s="1"/>
  <c r="U110" i="1"/>
  <c r="T110" i="1"/>
  <c r="N252" i="1" s="1"/>
  <c r="S110" i="1"/>
  <c r="R110" i="1"/>
  <c r="Q110" i="1"/>
  <c r="N242" i="1" s="1"/>
  <c r="P110" i="1"/>
  <c r="O110" i="1"/>
  <c r="N110" i="1"/>
  <c r="M110" i="1"/>
  <c r="N241" i="1" s="1"/>
  <c r="M252" i="1"/>
  <c r="T283" i="1"/>
  <c r="S283" i="1"/>
  <c r="R283" i="1"/>
  <c r="Q283" i="1"/>
  <c r="P283" i="1"/>
  <c r="O283" i="1"/>
  <c r="N283" i="1"/>
  <c r="M283" i="1"/>
  <c r="L283" i="1"/>
  <c r="L252" i="1"/>
  <c r="V55" i="1"/>
  <c r="K255" i="1" s="1"/>
  <c r="U55" i="1"/>
  <c r="K253" i="1" s="1"/>
  <c r="T55" i="1"/>
  <c r="K252" i="1" s="1"/>
  <c r="K283" i="1"/>
  <c r="J283" i="1"/>
  <c r="X260" i="1"/>
  <c r="W260" i="1"/>
  <c r="V260" i="1"/>
  <c r="U260" i="1"/>
  <c r="G221" i="1"/>
  <c r="Q221" i="1"/>
  <c r="P221" i="1"/>
  <c r="O221" i="1"/>
  <c r="N221" i="1"/>
  <c r="M221" i="1"/>
  <c r="L221" i="1"/>
  <c r="K221" i="1"/>
  <c r="J221" i="1"/>
  <c r="I221" i="1"/>
  <c r="H221" i="1"/>
  <c r="S252" i="1"/>
  <c r="R252" i="1"/>
  <c r="Q252" i="1"/>
  <c r="P252" i="1"/>
  <c r="O252" i="1"/>
  <c r="J252" i="1"/>
  <c r="S255" i="1"/>
  <c r="Q255" i="1"/>
  <c r="P255" i="1"/>
  <c r="L255" i="1"/>
  <c r="J255" i="1"/>
  <c r="I255" i="1"/>
  <c r="G259" i="1"/>
  <c r="H259" i="1" s="1"/>
  <c r="G256" i="1"/>
  <c r="H256" i="1" s="1"/>
  <c r="G254" i="1"/>
  <c r="H254" i="1" s="1"/>
  <c r="G248" i="1"/>
  <c r="H248" i="1" s="1"/>
  <c r="G247" i="1"/>
  <c r="H247" i="1" s="1"/>
  <c r="G282" i="1"/>
  <c r="H282" i="1" s="1"/>
  <c r="G281" i="1"/>
  <c r="H281" i="1" s="1"/>
  <c r="G280" i="1"/>
  <c r="H280" i="1" s="1"/>
  <c r="G279" i="1"/>
  <c r="H279" i="1" s="1"/>
  <c r="G278" i="1"/>
  <c r="H278" i="1" s="1"/>
  <c r="G277" i="1"/>
  <c r="G276" i="1"/>
  <c r="H276" i="1" s="1"/>
  <c r="F270" i="1"/>
  <c r="T252" i="1"/>
  <c r="E40" i="6"/>
  <c r="L40" i="6" s="1"/>
  <c r="I61" i="6"/>
  <c r="G61" i="6"/>
  <c r="G64" i="6" s="1"/>
  <c r="H64" i="6" s="1"/>
  <c r="F61" i="6"/>
  <c r="F64" i="6" s="1"/>
  <c r="E61" i="6"/>
  <c r="E64" i="6" s="1"/>
  <c r="D61" i="6"/>
  <c r="D64" i="6" s="1"/>
  <c r="H56" i="6"/>
  <c r="H51" i="6"/>
  <c r="I49" i="6"/>
  <c r="J49" i="6" s="1"/>
  <c r="G53" i="6"/>
  <c r="D49" i="6"/>
  <c r="D53" i="6" s="1"/>
  <c r="H47" i="6"/>
  <c r="H46" i="6"/>
  <c r="H45" i="6"/>
  <c r="H44" i="6"/>
  <c r="H43" i="6"/>
  <c r="G40" i="6"/>
  <c r="F40" i="6"/>
  <c r="D40" i="6"/>
  <c r="F272" i="1" l="1"/>
  <c r="I64" i="6"/>
  <c r="K61" i="6"/>
  <c r="J61" i="6"/>
  <c r="I53" i="6"/>
  <c r="K49" i="6"/>
  <c r="H61" i="6"/>
  <c r="D66" i="6"/>
  <c r="G283" i="1"/>
  <c r="H283" i="1" s="1"/>
  <c r="G270" i="1"/>
  <c r="H270" i="1" s="1"/>
  <c r="G255" i="1"/>
  <c r="H255" i="1" s="1"/>
  <c r="H277" i="1"/>
  <c r="F55" i="6"/>
  <c r="H49" i="6"/>
  <c r="G66" i="6"/>
  <c r="F66" i="6"/>
  <c r="F68" i="6" s="1"/>
  <c r="D55" i="6"/>
  <c r="E55" i="6"/>
  <c r="E66" i="6"/>
  <c r="E68" i="6" s="1"/>
  <c r="D68" i="6"/>
  <c r="H40" i="6"/>
  <c r="P290" i="1"/>
  <c r="W150" i="1"/>
  <c r="P258" i="1" s="1"/>
  <c r="U150" i="1"/>
  <c r="P253" i="1" s="1"/>
  <c r="S150" i="1"/>
  <c r="R150" i="1"/>
  <c r="P250" i="1" s="1"/>
  <c r="P150" i="1"/>
  <c r="P257" i="1" s="1"/>
  <c r="O150" i="1"/>
  <c r="N150" i="1"/>
  <c r="P246" i="1" s="1"/>
  <c r="M150" i="1"/>
  <c r="P244" i="1" s="1"/>
  <c r="K150" i="1"/>
  <c r="P249" i="1" s="1"/>
  <c r="J150" i="1"/>
  <c r="P245" i="1" s="1"/>
  <c r="I150" i="1"/>
  <c r="M226" i="1"/>
  <c r="O290" i="1"/>
  <c r="O258" i="1"/>
  <c r="O253" i="1"/>
  <c r="O251" i="1"/>
  <c r="O250" i="1"/>
  <c r="O257" i="1"/>
  <c r="O243" i="1"/>
  <c r="O246" i="1"/>
  <c r="O244" i="1"/>
  <c r="O249" i="1"/>
  <c r="O245" i="1"/>
  <c r="L226" i="1"/>
  <c r="N253" i="1"/>
  <c r="L110" i="1"/>
  <c r="L290" i="1"/>
  <c r="L258" i="1"/>
  <c r="L253" i="1"/>
  <c r="L251" i="1"/>
  <c r="L250" i="1"/>
  <c r="L257" i="1"/>
  <c r="L243" i="1"/>
  <c r="L246" i="1"/>
  <c r="L244" i="1"/>
  <c r="L249" i="1"/>
  <c r="L245" i="1"/>
  <c r="I226" i="1"/>
  <c r="X55" i="1"/>
  <c r="K290" i="1" s="1"/>
  <c r="W55" i="1"/>
  <c r="K258" i="1" s="1"/>
  <c r="S55" i="1"/>
  <c r="K251" i="1" s="1"/>
  <c r="R55" i="1"/>
  <c r="K250" i="1" s="1"/>
  <c r="Q55" i="1"/>
  <c r="P55" i="1"/>
  <c r="K257" i="1" s="1"/>
  <c r="O55" i="1"/>
  <c r="K243" i="1" s="1"/>
  <c r="N55" i="1"/>
  <c r="M55" i="1"/>
  <c r="K244" i="1" s="1"/>
  <c r="L55" i="1"/>
  <c r="K242" i="1" s="1"/>
  <c r="K55" i="1"/>
  <c r="K249" i="1" s="1"/>
  <c r="J55" i="1"/>
  <c r="I55" i="1"/>
  <c r="H55" i="1"/>
  <c r="G55" i="1"/>
  <c r="H226" i="1" s="1"/>
  <c r="J245" i="1"/>
  <c r="J290" i="1"/>
  <c r="J249" i="1"/>
  <c r="G226" i="1"/>
  <c r="F224" i="1"/>
  <c r="F223" i="1" s="1"/>
  <c r="F7" i="4"/>
  <c r="G7" i="4" s="1"/>
  <c r="H7" i="4" s="1"/>
  <c r="I7" i="4" s="1"/>
  <c r="J7" i="4" s="1"/>
  <c r="K7" i="4" s="1"/>
  <c r="L7" i="4" s="1"/>
  <c r="M7" i="4" s="1"/>
  <c r="N7" i="4" s="1"/>
  <c r="O7" i="4" s="1"/>
  <c r="P7" i="4" s="1"/>
  <c r="Q7" i="4" s="1"/>
  <c r="I258" i="1"/>
  <c r="I253" i="1"/>
  <c r="I250" i="1"/>
  <c r="I257" i="1"/>
  <c r="I243" i="1"/>
  <c r="I246" i="1"/>
  <c r="I244" i="1"/>
  <c r="I249" i="1"/>
  <c r="I245" i="1"/>
  <c r="F226" i="1"/>
  <c r="F225" i="1" s="1"/>
  <c r="G5" i="4"/>
  <c r="H5" i="4" s="1"/>
  <c r="I5" i="4" s="1"/>
  <c r="J5" i="4" s="1"/>
  <c r="K5" i="4" s="1"/>
  <c r="L5" i="4" s="1"/>
  <c r="M5" i="4" s="1"/>
  <c r="N5" i="4" s="1"/>
  <c r="O5" i="4" s="1"/>
  <c r="P5" i="4" s="1"/>
  <c r="Q5" i="4" s="1"/>
  <c r="R8" i="4"/>
  <c r="R6" i="4"/>
  <c r="T290" i="1"/>
  <c r="T258" i="1"/>
  <c r="T253" i="1"/>
  <c r="T251" i="1"/>
  <c r="T250" i="1"/>
  <c r="T257" i="1"/>
  <c r="T243" i="1"/>
  <c r="T246" i="1"/>
  <c r="T244" i="1"/>
  <c r="T249" i="1"/>
  <c r="T245" i="1"/>
  <c r="Q226" i="1"/>
  <c r="G110" i="1"/>
  <c r="K226" i="1" s="1"/>
  <c r="P226" i="1"/>
  <c r="Q290" i="1"/>
  <c r="W165" i="1"/>
  <c r="Q258" i="1" s="1"/>
  <c r="Q253" i="1"/>
  <c r="S165" i="1"/>
  <c r="Q251" i="1" s="1"/>
  <c r="R165" i="1"/>
  <c r="Q250" i="1" s="1"/>
  <c r="P165" i="1"/>
  <c r="O165" i="1"/>
  <c r="Q243" i="1" s="1"/>
  <c r="N165" i="1"/>
  <c r="Q246" i="1" s="1"/>
  <c r="M165" i="1"/>
  <c r="Q244" i="1" s="1"/>
  <c r="K165" i="1"/>
  <c r="Q249" i="1" s="1"/>
  <c r="J165" i="1"/>
  <c r="Q245" i="1" s="1"/>
  <c r="I165" i="1"/>
  <c r="K241" i="1" l="1"/>
  <c r="K245" i="1"/>
  <c r="K246" i="1"/>
  <c r="P243" i="1"/>
  <c r="P241" i="1"/>
  <c r="Q257" i="1"/>
  <c r="Q241" i="1"/>
  <c r="P251" i="1"/>
  <c r="P242" i="1"/>
  <c r="J251" i="1"/>
  <c r="G252" i="1"/>
  <c r="H252" i="1" s="1"/>
  <c r="F228" i="1"/>
  <c r="J64" i="6"/>
  <c r="K64" i="6"/>
  <c r="K53" i="6"/>
  <c r="J53" i="6"/>
  <c r="I55" i="6"/>
  <c r="J55" i="6" s="1"/>
  <c r="I66" i="6"/>
  <c r="G68" i="6"/>
  <c r="H66" i="6"/>
  <c r="G223" i="1"/>
  <c r="H223" i="1" s="1"/>
  <c r="I223" i="1" s="1"/>
  <c r="T260" i="1"/>
  <c r="T272" i="1" s="1"/>
  <c r="L260" i="1"/>
  <c r="L272" i="1" s="1"/>
  <c r="R224" i="1"/>
  <c r="G225" i="1"/>
  <c r="H225" i="1" s="1"/>
  <c r="I225" i="1" s="1"/>
  <c r="N226" i="1"/>
  <c r="G55" i="6"/>
  <c r="H55" i="6" s="1"/>
  <c r="H53" i="6"/>
  <c r="Y216" i="1"/>
  <c r="K260" i="1" l="1"/>
  <c r="K272" i="1" s="1"/>
  <c r="I68" i="6"/>
  <c r="J68" i="6" s="1"/>
  <c r="J66" i="6"/>
  <c r="K66" i="6"/>
  <c r="K55" i="6"/>
  <c r="H68" i="6"/>
  <c r="G228" i="1"/>
  <c r="H228" i="1"/>
  <c r="I228" i="1"/>
  <c r="J223" i="1"/>
  <c r="Q10" i="4"/>
  <c r="P10" i="4"/>
  <c r="O10" i="4"/>
  <c r="N10" i="4"/>
  <c r="M10" i="4"/>
  <c r="L10" i="4"/>
  <c r="K68" i="6" l="1"/>
  <c r="K223" i="1"/>
  <c r="Y110" i="1"/>
  <c r="N290" i="1"/>
  <c r="N258" i="1"/>
  <c r="N251" i="1"/>
  <c r="N250" i="1"/>
  <c r="N257" i="1"/>
  <c r="N243" i="1"/>
  <c r="N246" i="1"/>
  <c r="N244" i="1"/>
  <c r="K110" i="1"/>
  <c r="N249" i="1" s="1"/>
  <c r="J110" i="1"/>
  <c r="N245" i="1" s="1"/>
  <c r="H110" i="1"/>
  <c r="L223" i="1" l="1"/>
  <c r="M290" i="1"/>
  <c r="M223" i="1" l="1"/>
  <c r="J226" i="1"/>
  <c r="J225" i="1" l="1"/>
  <c r="N223" i="1"/>
  <c r="K10" i="4"/>
  <c r="J10" i="4"/>
  <c r="I10" i="4"/>
  <c r="H10" i="4"/>
  <c r="G10" i="4"/>
  <c r="F10" i="4"/>
  <c r="K225" i="1" l="1"/>
  <c r="J228" i="1"/>
  <c r="O223" i="1"/>
  <c r="J258" i="1"/>
  <c r="J253" i="1"/>
  <c r="J257" i="1"/>
  <c r="J243" i="1"/>
  <c r="J246" i="1"/>
  <c r="J244" i="1"/>
  <c r="J250" i="1" l="1"/>
  <c r="J260" i="1" s="1"/>
  <c r="J272" i="1" s="1"/>
  <c r="I251" i="1"/>
  <c r="I260" i="1" s="1"/>
  <c r="I272" i="1" s="1"/>
  <c r="L225" i="1"/>
  <c r="K228" i="1"/>
  <c r="P223" i="1"/>
  <c r="M225" i="1" l="1"/>
  <c r="L228" i="1"/>
  <c r="Q223" i="1"/>
  <c r="S290" i="1"/>
  <c r="S258" i="1"/>
  <c r="S253" i="1"/>
  <c r="S192" i="1"/>
  <c r="S251" i="1" s="1"/>
  <c r="R192" i="1"/>
  <c r="G271" i="1"/>
  <c r="S257" i="1"/>
  <c r="O192" i="1"/>
  <c r="S243" i="1" s="1"/>
  <c r="N192" i="1"/>
  <c r="S246" i="1" s="1"/>
  <c r="M192" i="1"/>
  <c r="S244" i="1" s="1"/>
  <c r="K192" i="1"/>
  <c r="S249" i="1" s="1"/>
  <c r="J192" i="1"/>
  <c r="S245" i="1" s="1"/>
  <c r="I192" i="1"/>
  <c r="S250" i="1" l="1"/>
  <c r="S241" i="1"/>
  <c r="S260" i="1"/>
  <c r="S272" i="1" s="1"/>
  <c r="N225" i="1"/>
  <c r="M228" i="1"/>
  <c r="Y192" i="1"/>
  <c r="R290" i="1"/>
  <c r="H290" i="1" s="1"/>
  <c r="W177" i="1"/>
  <c r="R258" i="1" s="1"/>
  <c r="R251" i="1"/>
  <c r="R177" i="1"/>
  <c r="P177" i="1"/>
  <c r="R257" i="1" s="1"/>
  <c r="O177" i="1"/>
  <c r="R243" i="1" s="1"/>
  <c r="R246" i="1"/>
  <c r="M177" i="1"/>
  <c r="R244" i="1" s="1"/>
  <c r="K177" i="1"/>
  <c r="J177" i="1"/>
  <c r="I177" i="1"/>
  <c r="O226" i="1"/>
  <c r="R226" i="1" s="1"/>
  <c r="R250" i="1" l="1"/>
  <c r="R241" i="1"/>
  <c r="O260" i="1"/>
  <c r="O272" i="1" s="1"/>
  <c r="N260" i="1"/>
  <c r="N272" i="1" s="1"/>
  <c r="R245" i="1"/>
  <c r="P260" i="1"/>
  <c r="P272" i="1" s="1"/>
  <c r="R249" i="1"/>
  <c r="Q260" i="1"/>
  <c r="Q272" i="1" s="1"/>
  <c r="O225" i="1"/>
  <c r="N228" i="1"/>
  <c r="M258" i="1"/>
  <c r="G258" i="1" s="1"/>
  <c r="H258" i="1" s="1"/>
  <c r="G253" i="1"/>
  <c r="H253" i="1" s="1"/>
  <c r="M251" i="1"/>
  <c r="G251" i="1" s="1"/>
  <c r="H251" i="1" s="1"/>
  <c r="M250" i="1"/>
  <c r="G250" i="1" s="1"/>
  <c r="H250" i="1" s="1"/>
  <c r="M257" i="1"/>
  <c r="G257" i="1" s="1"/>
  <c r="H257" i="1" s="1"/>
  <c r="M243" i="1"/>
  <c r="G243" i="1" s="1"/>
  <c r="H243" i="1" s="1"/>
  <c r="M246" i="1"/>
  <c r="G246" i="1" s="1"/>
  <c r="H246" i="1" s="1"/>
  <c r="M244" i="1"/>
  <c r="G244" i="1" s="1"/>
  <c r="H244" i="1" s="1"/>
  <c r="M249" i="1"/>
  <c r="M245" i="1"/>
  <c r="G245" i="1" l="1"/>
  <c r="H245" i="1" s="1"/>
  <c r="G242" i="1"/>
  <c r="H242" i="1" s="1"/>
  <c r="G249" i="1"/>
  <c r="H249" i="1" s="1"/>
  <c r="R260" i="1"/>
  <c r="R272" i="1" s="1"/>
  <c r="M260" i="1"/>
  <c r="M272" i="1" s="1"/>
  <c r="P225" i="1"/>
  <c r="O228" i="1"/>
  <c r="G217" i="1"/>
  <c r="G241" i="1" l="1"/>
  <c r="H241" i="1" s="1"/>
  <c r="Q225" i="1"/>
  <c r="Q228" i="1" s="1"/>
  <c r="P228" i="1"/>
  <c r="Y150" i="1" l="1"/>
  <c r="Y74" i="1" l="1"/>
  <c r="G260" i="1" l="1"/>
  <c r="I261" i="1"/>
  <c r="J261" i="1" s="1"/>
  <c r="K261" i="1" s="1"/>
  <c r="L261" i="1" s="1"/>
  <c r="M261" i="1" s="1"/>
  <c r="N261" i="1" s="1"/>
  <c r="O261" i="1" s="1"/>
  <c r="P261" i="1" s="1"/>
  <c r="Q261" i="1" s="1"/>
  <c r="R261" i="1" s="1"/>
  <c r="S261" i="1" s="1"/>
  <c r="T261" i="1" s="1"/>
  <c r="H260" i="1" l="1"/>
  <c r="G272" i="1"/>
  <c r="H272" i="1" s="1"/>
  <c r="H323" i="1"/>
  <c r="G3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Alison</author>
  </authors>
  <commentList>
    <comment ref="U2" authorId="0" shapeId="0" xr:uid="{3C8DD7DB-FF3E-408A-A298-0C4AC96E5C8A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Grit and clocks defib</t>
        </r>
      </text>
    </comment>
    <comment ref="L3" authorId="0" shapeId="0" xr:uid="{397FC075-1BB1-45B5-99F6-26068E84491B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phone internet postage </t>
        </r>
      </text>
    </comment>
    <comment ref="M3" authorId="0" shapeId="0" xr:uid="{77F648A3-5956-41A0-847A-13634DC41420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NCALC ICO SLCC</t>
        </r>
      </text>
    </comment>
    <comment ref="N3" authorId="0" shapeId="0" xr:uid="{4A9EF026-7AF1-4CD4-9818-65B0A17A44CB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Inc travel</t>
        </r>
      </text>
    </comment>
    <comment ref="S3" authorId="0" shapeId="0" xr:uid="{A289A067-9AD4-4D0A-97EB-E8A1F9A344BD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Inspections etc</t>
        </r>
      </text>
    </comment>
  </commentList>
</comments>
</file>

<file path=xl/sharedStrings.xml><?xml version="1.0" encoding="utf-8"?>
<sst xmlns="http://schemas.openxmlformats.org/spreadsheetml/2006/main" count="1017" uniqueCount="546">
  <si>
    <t>Receipts</t>
  </si>
  <si>
    <t>Payments</t>
  </si>
  <si>
    <t>Date</t>
  </si>
  <si>
    <t>Description</t>
  </si>
  <si>
    <t>Total</t>
  </si>
  <si>
    <t>Cq.No.</t>
  </si>
  <si>
    <t>Wages</t>
  </si>
  <si>
    <t>Ins.</t>
  </si>
  <si>
    <t>Lighting</t>
  </si>
  <si>
    <t>VAT</t>
  </si>
  <si>
    <t>&amp; Sec.137</t>
  </si>
  <si>
    <t>Insurance</t>
  </si>
  <si>
    <t>BUDGET</t>
  </si>
  <si>
    <t>MAY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</si>
  <si>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</si>
  <si>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</si>
  <si>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</si>
  <si>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</si>
  <si>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</si>
  <si>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</si>
  <si>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</si>
  <si>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</si>
  <si>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</si>
  <si>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</si>
  <si>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</si>
  <si>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Training</t>
  </si>
  <si>
    <t>Other payments (not in budget)</t>
  </si>
  <si>
    <t>Hire</t>
  </si>
  <si>
    <t>Stationery</t>
  </si>
  <si>
    <t>/Admin.</t>
  </si>
  <si>
    <t>of assets</t>
  </si>
  <si>
    <t>Website &amp; email</t>
  </si>
  <si>
    <t>Open Spaces</t>
  </si>
  <si>
    <t>Subs</t>
  </si>
  <si>
    <t>Audit</t>
  </si>
  <si>
    <t>Misc</t>
  </si>
  <si>
    <t>&amp; email</t>
  </si>
  <si>
    <t>Opening Balance</t>
  </si>
  <si>
    <t xml:space="preserve">Easton on the Hill Parish Council </t>
  </si>
  <si>
    <t>Precept</t>
  </si>
  <si>
    <t>Total expenditure July</t>
  </si>
  <si>
    <t>Total expenditure August</t>
  </si>
  <si>
    <t>Total expenditure September</t>
  </si>
  <si>
    <t>Total October</t>
  </si>
  <si>
    <t>Total November</t>
  </si>
  <si>
    <t>Total December</t>
  </si>
  <si>
    <t>Cumulative</t>
  </si>
  <si>
    <t>Total January</t>
  </si>
  <si>
    <t>Total Feb</t>
  </si>
  <si>
    <t>Total March</t>
  </si>
  <si>
    <t>RECEIPTS</t>
  </si>
  <si>
    <t>Staff costs inc hmrc</t>
  </si>
  <si>
    <t>Election</t>
  </si>
  <si>
    <t>Bank statement</t>
  </si>
  <si>
    <t xml:space="preserve">Total May </t>
  </si>
  <si>
    <t>less payments</t>
  </si>
  <si>
    <t>Bank reconciliation</t>
  </si>
  <si>
    <t>B/F balance</t>
  </si>
  <si>
    <t>£</t>
  </si>
  <si>
    <t>plus receipts</t>
  </si>
  <si>
    <t>Balance</t>
  </si>
  <si>
    <t>Adjustments</t>
  </si>
  <si>
    <t>May</t>
  </si>
  <si>
    <t>June</t>
  </si>
  <si>
    <t>July</t>
  </si>
  <si>
    <t>to date</t>
  </si>
  <si>
    <t>Unity Bank current</t>
  </si>
  <si>
    <t>payments not cleared</t>
  </si>
  <si>
    <t>Agrees with balance above</t>
  </si>
  <si>
    <t>August</t>
  </si>
  <si>
    <t>mileage</t>
  </si>
  <si>
    <t>September</t>
  </si>
  <si>
    <t>month</t>
  </si>
  <si>
    <t>October</t>
  </si>
  <si>
    <t>November</t>
  </si>
  <si>
    <t>wages</t>
  </si>
  <si>
    <t>paye</t>
  </si>
  <si>
    <t>insurance</t>
  </si>
  <si>
    <t>Room hire</t>
  </si>
  <si>
    <t>subs</t>
  </si>
  <si>
    <t>training</t>
  </si>
  <si>
    <t>audit</t>
  </si>
  <si>
    <t>st lighting</t>
  </si>
  <si>
    <t>Website /email</t>
  </si>
  <si>
    <t>vat</t>
  </si>
  <si>
    <t>December</t>
  </si>
  <si>
    <t>Cumulative payments</t>
  </si>
  <si>
    <t>Spent</t>
  </si>
  <si>
    <t>Receipts April</t>
  </si>
  <si>
    <t>PAYE/NI</t>
  </si>
  <si>
    <t>MAY 17%</t>
  </si>
  <si>
    <t>JUN 25%</t>
  </si>
  <si>
    <t>JUL 33%</t>
  </si>
  <si>
    <t>AUG 42%</t>
  </si>
  <si>
    <t>SEPT 50%</t>
  </si>
  <si>
    <t>General</t>
  </si>
  <si>
    <t>Sep total</t>
  </si>
  <si>
    <t>OCT 58%</t>
  </si>
  <si>
    <t>Total Oct</t>
  </si>
  <si>
    <t>Total payments</t>
  </si>
  <si>
    <t>spend</t>
  </si>
  <si>
    <t>NOV 67%</t>
  </si>
  <si>
    <t>Last year's</t>
  </si>
  <si>
    <t>This year's</t>
  </si>
  <si>
    <t>Year to date</t>
  </si>
  <si>
    <t>Full year</t>
  </si>
  <si>
    <t>Over/under</t>
  </si>
  <si>
    <t>Proposed</t>
  </si>
  <si>
    <t>Notes</t>
  </si>
  <si>
    <t>Forecast</t>
  </si>
  <si>
    <t>Staff Costs</t>
  </si>
  <si>
    <t xml:space="preserve">Clerk's salary incl HMRC </t>
  </si>
  <si>
    <t>?</t>
  </si>
  <si>
    <t>Clerk's expenses home office</t>
  </si>
  <si>
    <t>Clerk's mileage</t>
  </si>
  <si>
    <t>Clerk training and conference</t>
  </si>
  <si>
    <t>Gen Administration</t>
  </si>
  <si>
    <t>Audit Fee: Internal</t>
  </si>
  <si>
    <t>Audit Fee: External</t>
  </si>
  <si>
    <t>total subs budget 679</t>
  </si>
  <si>
    <t>Annual Membership fees - SLCC</t>
  </si>
  <si>
    <t xml:space="preserve">                       -  Northants CALC</t>
  </si>
  <si>
    <t>ICO Annual Membership</t>
  </si>
  <si>
    <t xml:space="preserve">Insurance </t>
  </si>
  <si>
    <t>Councillors travel allowance</t>
  </si>
  <si>
    <t>Stationery/photocopying/Postage/bank</t>
  </si>
  <si>
    <t>Councillors training sessions</t>
  </si>
  <si>
    <t>Rental for Meetings at Village Hall</t>
  </si>
  <si>
    <t>Website/hosting/emails/support</t>
  </si>
  <si>
    <t>£355 vision ict hosting ly</t>
  </si>
  <si>
    <t>Parks &amp; Open Spaces PF/The Close</t>
  </si>
  <si>
    <t>Annual play equipment inspection</t>
  </si>
  <si>
    <t>post install plus other</t>
  </si>
  <si>
    <t>Grass cutting</t>
  </si>
  <si>
    <t>Improvements/general maintenance PF</t>
  </si>
  <si>
    <t>Other open spaces grass cutting</t>
  </si>
  <si>
    <t>Trees and greens</t>
  </si>
  <si>
    <t>Public Lighting</t>
  </si>
  <si>
    <t>Supply charge</t>
  </si>
  <si>
    <t>Maintenance charge</t>
  </si>
  <si>
    <t>Repairs</t>
  </si>
  <si>
    <t>increased energy prices</t>
  </si>
  <si>
    <t>Section 137 Payments</t>
  </si>
  <si>
    <t>Royal British Legion wreath</t>
  </si>
  <si>
    <t>Projects/reserves</t>
  </si>
  <si>
    <t>General reserves build up</t>
  </si>
  <si>
    <t>Playing field project budget and spend</t>
  </si>
  <si>
    <t xml:space="preserve">Precept </t>
  </si>
  <si>
    <t>Allotments</t>
  </si>
  <si>
    <t>Bank savings interest</t>
  </si>
  <si>
    <t>Donation VH</t>
  </si>
  <si>
    <t>Total excl PF</t>
  </si>
  <si>
    <t>Donations/grants PF/ hire income</t>
  </si>
  <si>
    <t>Total receipts</t>
  </si>
  <si>
    <t xml:space="preserve"> Less Payments </t>
  </si>
  <si>
    <t>To/(From) General Reserves</t>
  </si>
  <si>
    <t>20/21</t>
  </si>
  <si>
    <t>21/22</t>
  </si>
  <si>
    <t>22/23</t>
  </si>
  <si>
    <t>Reserves levels</t>
  </si>
  <si>
    <t>(inclu 10k grant)</t>
  </si>
  <si>
    <t>19/20</t>
  </si>
  <si>
    <t>18/19</t>
  </si>
  <si>
    <t>17/18</t>
  </si>
  <si>
    <t>Additional notes</t>
  </si>
  <si>
    <t>Precept egs</t>
  </si>
  <si>
    <t>PC tax</t>
  </si>
  <si>
    <t>per annum</t>
  </si>
  <si>
    <t>Examples</t>
  </si>
  <si>
    <t>£2.167 per 1k</t>
  </si>
  <si>
    <t>Using Tax base band D 20/21</t>
  </si>
  <si>
    <t>Tax base 461.3</t>
  </si>
  <si>
    <t>Previous precepts</t>
  </si>
  <si>
    <t>2016/17</t>
  </si>
  <si>
    <t xml:space="preserve"> plus 2 %</t>
  </si>
  <si>
    <t>minus 1.5%</t>
  </si>
  <si>
    <t>plus 5.7%</t>
  </si>
  <si>
    <t>plus 31.3%</t>
  </si>
  <si>
    <t>plus 4%</t>
  </si>
  <si>
    <t>£1313 extra</t>
  </si>
  <si>
    <t>Total costs/budget needed, basic, projects, PF</t>
  </si>
  <si>
    <t>Total basic running costs budget/spend</t>
  </si>
  <si>
    <t>Village Clock annual service remove</t>
  </si>
  <si>
    <t>Village Hall clock</t>
  </si>
  <si>
    <t>Other maintenance rest village incl grit, defib</t>
  </si>
  <si>
    <t>Moved to S137</t>
  </si>
  <si>
    <t>A</t>
  </si>
  <si>
    <t>B</t>
  </si>
  <si>
    <t>A+B</t>
  </si>
  <si>
    <t>Total projects inlc PF</t>
  </si>
  <si>
    <t>Total projects/reserves/extras excl PF</t>
  </si>
  <si>
    <t>Audit, int and ext</t>
  </si>
  <si>
    <t>Cllr travel</t>
  </si>
  <si>
    <t>Trees survey/works</t>
  </si>
  <si>
    <t>Cllr/Clerk training</t>
  </si>
  <si>
    <t>Parks &amp; Open Spaces grass, PF</t>
  </si>
  <si>
    <t>Parks &amp; Open Spaces grass village</t>
  </si>
  <si>
    <t>Maintenance PF</t>
  </si>
  <si>
    <t>inspections</t>
  </si>
  <si>
    <t>Lighting, total</t>
  </si>
  <si>
    <t>Ketton Drift</t>
  </si>
  <si>
    <t>Budget</t>
  </si>
  <si>
    <t>Grand total expenditure</t>
  </si>
  <si>
    <t>DEC 75%</t>
  </si>
  <si>
    <t>JAN 83%</t>
  </si>
  <si>
    <t>FEB 92%</t>
  </si>
  <si>
    <t>Bank interest</t>
  </si>
  <si>
    <t>Donations to PF</t>
  </si>
  <si>
    <t>BUDGET FOR 23/24</t>
  </si>
  <si>
    <t>actual 21/22</t>
  </si>
  <si>
    <t>budget 22/23</t>
  </si>
  <si>
    <t>to end Oct 22</t>
  </si>
  <si>
    <t>2023-2024</t>
  </si>
  <si>
    <t>April</t>
  </si>
  <si>
    <t>Dec</t>
  </si>
  <si>
    <t>Jan</t>
  </si>
  <si>
    <t>Feb</t>
  </si>
  <si>
    <t>Mar</t>
  </si>
  <si>
    <t>Nov</t>
  </si>
  <si>
    <t>Total Nov</t>
  </si>
  <si>
    <t>Total Jan</t>
  </si>
  <si>
    <t>Total year</t>
  </si>
  <si>
    <t>Greens, other</t>
  </si>
  <si>
    <t>Maint. PF</t>
  </si>
  <si>
    <t>Maint. Other</t>
  </si>
  <si>
    <t>Donations/S137</t>
  </si>
  <si>
    <t>Greens, PF</t>
  </si>
  <si>
    <t>Basic payments (excluding VAT)</t>
  </si>
  <si>
    <t>% spent</t>
  </si>
  <si>
    <t>ACTUAL</t>
  </si>
  <si>
    <t>EXPENDITURE AGAINST BUDGET</t>
  </si>
  <si>
    <t>Reserves/projects SPEND</t>
  </si>
  <si>
    <t>Memberships subs</t>
  </si>
  <si>
    <t>JUNE</t>
  </si>
  <si>
    <t>JULY</t>
  </si>
  <si>
    <t xml:space="preserve">FEB </t>
  </si>
  <si>
    <t>APR 8%</t>
  </si>
  <si>
    <t>Grand total income</t>
  </si>
  <si>
    <t>Total June</t>
  </si>
  <si>
    <t>Other expenditure, from grants</t>
  </si>
  <si>
    <t>project</t>
  </si>
  <si>
    <t>Other - planning war mem</t>
  </si>
  <si>
    <t>back pay pay award</t>
  </si>
  <si>
    <t>pay rise</t>
  </si>
  <si>
    <t>hire income</t>
  </si>
  <si>
    <t>Footpaths</t>
  </si>
  <si>
    <t>Local Gov't Re-organisation/clock fund</t>
  </si>
  <si>
    <t>C/F figures</t>
  </si>
  <si>
    <t>plus 3%</t>
  </si>
  <si>
    <t>grants</t>
  </si>
  <si>
    <t>Clerk's Overtime/back pay</t>
  </si>
  <si>
    <t>grant, donations</t>
  </si>
  <si>
    <t>6%?</t>
  </si>
  <si>
    <t>£18 per 2 hour meeting, £10 1 hour. No increase proposed as yet</t>
  </si>
  <si>
    <t>£500 maintenance, £1800 caretaker</t>
  </si>
  <si>
    <t>The Drift, MVAS, Spring Close?</t>
  </si>
  <si>
    <t>survey, works</t>
  </si>
  <si>
    <t>£235 pq - no increase planned</t>
  </si>
  <si>
    <t>repairs from projects/reserves TY</t>
  </si>
  <si>
    <t>Air Ambulance Service/other</t>
  </si>
  <si>
    <t>clock repair fund</t>
  </si>
  <si>
    <t>footpath project</t>
  </si>
  <si>
    <t>election</t>
  </si>
  <si>
    <t>Spring Close SW</t>
  </si>
  <si>
    <t>Tax base 463</t>
  </si>
  <si>
    <t xml:space="preserve">% increase </t>
  </si>
  <si>
    <t>on LY budget</t>
  </si>
  <si>
    <t>% increase</t>
  </si>
  <si>
    <t>on FY f/cast</t>
  </si>
  <si>
    <t>£120 pm approx now x 3.6 SSE 51.51</t>
  </si>
  <si>
    <t>Website/other projects</t>
  </si>
  <si>
    <t>divide by tax base 463 = £81.96</t>
  </si>
  <si>
    <t>8% increase</t>
  </si>
  <si>
    <t xml:space="preserve">Earmarked </t>
  </si>
  <si>
    <t>incl 6k vat claim back</t>
  </si>
  <si>
    <t>lights</t>
  </si>
  <si>
    <t>plus receipts to date</t>
  </si>
  <si>
    <t>receipts for month</t>
  </si>
  <si>
    <t>less payments to date</t>
  </si>
  <si>
    <t>payments for month</t>
  </si>
  <si>
    <t>Adjustments for non cleared etc</t>
  </si>
  <si>
    <t>Agreed with above</t>
  </si>
  <si>
    <t>Receipts ex vat reclaims</t>
  </si>
  <si>
    <t>Receipts May</t>
  </si>
  <si>
    <t>Receipts June</t>
  </si>
  <si>
    <t>Receipts July</t>
  </si>
  <si>
    <t>Receipts Aug</t>
  </si>
  <si>
    <t>VAT reclaim</t>
  </si>
  <si>
    <t>Total April</t>
  </si>
  <si>
    <t>General reserves contribution</t>
  </si>
  <si>
    <t>Election build up</t>
  </si>
  <si>
    <t>BP</t>
  </si>
  <si>
    <t>Staff other costs HO, miles, admin</t>
  </si>
  <si>
    <t>Bank statements current account</t>
  </si>
  <si>
    <t>Instant access</t>
  </si>
  <si>
    <t>power project</t>
  </si>
  <si>
    <t>DD</t>
  </si>
  <si>
    <t>Total bank</t>
  </si>
  <si>
    <t>Grants/Polish</t>
  </si>
  <si>
    <t>Plus income</t>
  </si>
  <si>
    <t>Total income</t>
  </si>
  <si>
    <t>Total spent</t>
  </si>
  <si>
    <t>Balance C/F plus income less expenditure</t>
  </si>
  <si>
    <t>equals running cash total</t>
  </si>
  <si>
    <t>Woodland grant</t>
  </si>
  <si>
    <t>Total awarded</t>
  </si>
  <si>
    <t>Spent 23/24</t>
  </si>
  <si>
    <t>To be spent on</t>
  </si>
  <si>
    <t>Remainder</t>
  </si>
  <si>
    <t>Stone for path extension £60</t>
  </si>
  <si>
    <t>2 bug hotels, bird and bat boxes, bird feeding stations £610</t>
  </si>
  <si>
    <t>Shrubs/wildflowers/bulbs/seeds £300</t>
  </si>
  <si>
    <t>Wood and fittings for new benches £100</t>
  </si>
  <si>
    <t>Outdoor classroom/gazebo kit £1200</t>
  </si>
  <si>
    <t>Info boards £280</t>
  </si>
  <si>
    <t>*</t>
  </si>
  <si>
    <t>Notes:</t>
  </si>
  <si>
    <t>to be spent after 31/3/23</t>
  </si>
  <si>
    <t>Total July</t>
  </si>
  <si>
    <t>Total Aug</t>
  </si>
  <si>
    <t>Spent to date</t>
  </si>
  <si>
    <t>Difference</t>
  </si>
  <si>
    <t>Net balance</t>
  </si>
  <si>
    <t>Net budget position so far</t>
  </si>
  <si>
    <t>Admin, bank - in above</t>
  </si>
  <si>
    <t>CC contributions/grant credit</t>
  </si>
  <si>
    <t>Hire income/WPFC</t>
  </si>
  <si>
    <t>includes earmarked reserves of:</t>
  </si>
  <si>
    <t>WPFC</t>
  </si>
  <si>
    <t>project money and asset maintenance</t>
  </si>
  <si>
    <t>Total Dec</t>
  </si>
  <si>
    <t>garage roof to come out, car park, refurb pav?</t>
  </si>
  <si>
    <t>Note</t>
  </si>
  <si>
    <t>Asset Maintenance, grit, defib, Drift</t>
  </si>
  <si>
    <t>grant</t>
  </si>
  <si>
    <t>PO collection</t>
  </si>
  <si>
    <t>GMC</t>
  </si>
  <si>
    <t>WPFC credit</t>
  </si>
  <si>
    <t>General reserves</t>
  </si>
  <si>
    <t>S137 payments, incl clock</t>
  </si>
  <si>
    <t>Footpaths C/F £500 now in reserves</t>
  </si>
  <si>
    <t>Back pay, clerk</t>
  </si>
  <si>
    <t>PLAYING FIELD</t>
  </si>
  <si>
    <t>PLAYING FIELD ONLY</t>
  </si>
  <si>
    <t>Mainten</t>
  </si>
  <si>
    <t>Elec</t>
  </si>
  <si>
    <t>pavilion</t>
  </si>
  <si>
    <t>Water</t>
  </si>
  <si>
    <t xml:space="preserve">Waste </t>
  </si>
  <si>
    <t>Colln contract</t>
  </si>
  <si>
    <t>Waste</t>
  </si>
  <si>
    <t>NNC</t>
  </si>
  <si>
    <t>Misc maint</t>
  </si>
  <si>
    <t>Project</t>
  </si>
  <si>
    <t>non grant</t>
  </si>
  <si>
    <t>Rospa</t>
  </si>
  <si>
    <t>Inspection</t>
  </si>
  <si>
    <t>Receipts &amp; Payments 2025 2026</t>
  </si>
  <si>
    <t>cash balance March 2025</t>
  </si>
  <si>
    <t>Earmarked reserves</t>
  </si>
  <si>
    <t>Simply fire extinguishers</t>
  </si>
  <si>
    <t>HMRC employer/ee tax and NI</t>
  </si>
  <si>
    <t>Allotment rent White cash</t>
  </si>
  <si>
    <t>Allotmenr rent Johnson BP</t>
  </si>
  <si>
    <t>Allotment rent Bradberry chq</t>
  </si>
  <si>
    <t>Wittering Harriers hire chge</t>
  </si>
  <si>
    <t>NNC precept</t>
  </si>
  <si>
    <t>Roadware bin lid</t>
  </si>
  <si>
    <t>K Cox Contractor tree stakes/checks</t>
  </si>
  <si>
    <t>Clerk mileage/expenses</t>
  </si>
  <si>
    <t>Yu energy streetlights</t>
  </si>
  <si>
    <t>Yu energy Briers lights</t>
  </si>
  <si>
    <t>Yu energy pavilion electricity</t>
  </si>
  <si>
    <t>NNC bin emptying contract</t>
  </si>
  <si>
    <t>NCALC audit and subs</t>
  </si>
  <si>
    <t>Village hall room hire</t>
  </si>
  <si>
    <t>Clerk salary</t>
  </si>
  <si>
    <t>Clerk ink/MS package/bank charges</t>
  </si>
  <si>
    <t>Total May</t>
  </si>
  <si>
    <t>Other projects unspecified</t>
  </si>
  <si>
    <t>MVAS</t>
  </si>
  <si>
    <t>Info board at PF?</t>
  </si>
  <si>
    <t>Footpaths C/F project</t>
  </si>
  <si>
    <t>Land registration, sol fees</t>
  </si>
  <si>
    <t xml:space="preserve">Election </t>
  </si>
  <si>
    <t>Plus in budget 4k reserves</t>
  </si>
  <si>
    <t>RESERVES position</t>
  </si>
  <si>
    <t>Bulk paid in April</t>
  </si>
  <si>
    <t>IA Paid in April</t>
  </si>
  <si>
    <t>at 8% thru the year</t>
  </si>
  <si>
    <t>Precept all paid in one payment</t>
  </si>
  <si>
    <t>Rest paid at end of year</t>
  </si>
  <si>
    <t>Allotment rent M Bates</t>
  </si>
  <si>
    <t>NNC grant MEF</t>
  </si>
  <si>
    <t>EDF bill last - Briers</t>
  </si>
  <si>
    <t>Wave water bill</t>
  </si>
  <si>
    <t>Clear Councils insurance</t>
  </si>
  <si>
    <t>D Musson fencing (grant)</t>
  </si>
  <si>
    <t>The Handiman grass cutting contract</t>
  </si>
  <si>
    <t>K Cox Grounds maintenance contractor</t>
  </si>
  <si>
    <t>Village hall hire of hall</t>
  </si>
  <si>
    <t>Yu energy street lighting</t>
  </si>
  <si>
    <t>SLCC share of subs</t>
  </si>
  <si>
    <t>Yu energy the Briers street lighting</t>
  </si>
  <si>
    <t>Reimburse Jeff Davies, TAG</t>
  </si>
  <si>
    <t>Clerk ink, HO, MS, bank</t>
  </si>
  <si>
    <t>Clerk salary end May</t>
  </si>
  <si>
    <t>Fresh air fitness deposit (grant)</t>
  </si>
  <si>
    <t>ACC hire charges</t>
  </si>
  <si>
    <t>April and May</t>
  </si>
  <si>
    <t>Fencing and gym equipment</t>
  </si>
  <si>
    <t>Hire income/WPFC/ACC</t>
  </si>
  <si>
    <t>Earmarked reserves total</t>
  </si>
  <si>
    <t>from reserves</t>
  </si>
  <si>
    <t>HMRC employee/er</t>
  </si>
  <si>
    <t>Eon maintenance contract</t>
  </si>
  <si>
    <t>Handiman grass cutting contract</t>
  </si>
  <si>
    <t>Tim Nicol for Cllr Bates memorial sign</t>
  </si>
  <si>
    <t>Viking RAJA stationery</t>
  </si>
  <si>
    <t>Yu energy pavilion electricty</t>
  </si>
  <si>
    <t>Bank charges</t>
  </si>
  <si>
    <t>Fresh Air Fitness final payment</t>
  </si>
  <si>
    <t>Gym &amp; fencing</t>
  </si>
  <si>
    <t>From Bainton PC for stationery</t>
  </si>
  <si>
    <t>ACC club hire</t>
  </si>
  <si>
    <t>FAF</t>
  </si>
  <si>
    <t>Donations to PF/from other PC</t>
  </si>
  <si>
    <t>Grant payments</t>
  </si>
  <si>
    <t>cash balance Mar 2025</t>
  </si>
  <si>
    <t>Info board at PF</t>
  </si>
  <si>
    <t>total</t>
  </si>
  <si>
    <t>NOTES</t>
  </si>
  <si>
    <t>Project expenditure (£9800 budget) unspent.</t>
  </si>
  <si>
    <t>Basic budget 27% spent at 25% through the year.  No concerns, invoices early part of year for subs, audit and insurance.</t>
  </si>
  <si>
    <t>Receipts as expected/budget</t>
  </si>
  <si>
    <t>Reserves on target if budget stuck to</t>
  </si>
  <si>
    <t>25/26</t>
  </si>
  <si>
    <t>Total budget = £4158</t>
  </si>
  <si>
    <t>PF £2541</t>
  </si>
  <si>
    <t>Rest £1617</t>
  </si>
  <si>
    <t xml:space="preserve">Contractor quote £3575 </t>
  </si>
  <si>
    <t>plus £310 PLI insurance (using PC equipment) = £3885</t>
  </si>
  <si>
    <t>Based on 4 cuts pm PF (except April, Sep, Oct) and 2 cuts pm for rest.</t>
  </si>
  <si>
    <t>Date of invoice</t>
  </si>
  <si>
    <t>Contract</t>
  </si>
  <si>
    <t>Amount of invoice</t>
  </si>
  <si>
    <t>Plus other costs</t>
  </si>
  <si>
    <t>Dates of cuts</t>
  </si>
  <si>
    <t>Paid meeting</t>
  </si>
  <si>
    <t>Cum total</t>
  </si>
  <si>
    <t>PLI</t>
  </si>
  <si>
    <t>2 x PF</t>
  </si>
  <si>
    <t>2 x others</t>
  </si>
  <si>
    <t>3 x PF</t>
  </si>
  <si>
    <t>1 &amp; 2 others</t>
  </si>
  <si>
    <t>£429 parts</t>
  </si>
  <si>
    <t>2 x rest</t>
  </si>
  <si>
    <t>GROUNDS MAINTENANCE CONTRACTOR</t>
  </si>
  <si>
    <t>Total budget = £2950</t>
  </si>
  <si>
    <t>GMC materials £250 (approx. £20 pm) to do the repairs etc requested</t>
  </si>
  <si>
    <t>Labour £2700 (equates to £225 pm 15pm at £15ph x 12m)</t>
  </si>
  <si>
    <t>Labour</t>
  </si>
  <si>
    <t>Materials</t>
  </si>
  <si>
    <t>Cum total labour</t>
  </si>
  <si>
    <t>Cum total material</t>
  </si>
  <si>
    <t>11 hrs</t>
  </si>
  <si>
    <t>£203.42 scarifier, seed, fuel</t>
  </si>
  <si>
    <t>£150 scarifier costs</t>
  </si>
  <si>
    <t>9.5 hrs</t>
  </si>
  <si>
    <t>356.28 £206.28 exc scarifier</t>
  </si>
  <si>
    <t>Keys, fertiliser, cable ties.</t>
  </si>
  <si>
    <t>Keys to be paid for by club £6.50</t>
  </si>
  <si>
    <t>x</t>
  </si>
  <si>
    <t>Yu energy pavilion</t>
  </si>
  <si>
    <t>NCALC training leadership/whole cou</t>
  </si>
  <si>
    <t>HMRC</t>
  </si>
  <si>
    <t>Vision ICT cllr email</t>
  </si>
  <si>
    <t>Dataprotection subs ICO</t>
  </si>
  <si>
    <t>The Handiman Grounds maintenance</t>
  </si>
  <si>
    <t>Grasscutting mower parts</t>
  </si>
  <si>
    <t>Rospa safety inspection</t>
  </si>
  <si>
    <t xml:space="preserve">Ncalc training planning </t>
  </si>
  <si>
    <t>Bank charges Unity</t>
  </si>
  <si>
    <t>last year's</t>
  </si>
  <si>
    <t>Lloyds card imobile plan</t>
  </si>
  <si>
    <t>TVL licence for pavilion</t>
  </si>
  <si>
    <t>ACC  hire charge</t>
  </si>
  <si>
    <t>Zoro hardware for fixtures</t>
  </si>
  <si>
    <t>CC</t>
  </si>
  <si>
    <t>Ispi trade for fixtures poster</t>
  </si>
  <si>
    <t>Signs for allotment</t>
  </si>
  <si>
    <t>Adidda Cricket Club for works</t>
  </si>
  <si>
    <t>HMRC employee tax/employer NI</t>
  </si>
  <si>
    <t>EOTH village hall</t>
  </si>
  <si>
    <t>The Handiman GMC</t>
  </si>
  <si>
    <t>Vision ICT extra email</t>
  </si>
  <si>
    <t>PKF Littlejohn auditor</t>
  </si>
  <si>
    <t>Eon new street light</t>
  </si>
  <si>
    <t>Clerk mileage/expenses/stationery</t>
  </si>
  <si>
    <t>Yu energyPavilion electricity</t>
  </si>
  <si>
    <t>Clerk salary Aug</t>
  </si>
  <si>
    <t>Clerk salary back pay national</t>
  </si>
  <si>
    <t>2 x PF, 2 x others</t>
  </si>
  <si>
    <t>Very dry weather</t>
  </si>
  <si>
    <t>New mower needed</t>
  </si>
  <si>
    <t>Total with additional costs</t>
  </si>
  <si>
    <t>Cum total, grass alone</t>
  </si>
  <si>
    <t>Adidda hire costs</t>
  </si>
  <si>
    <t>Basic expenditure against budget is 48% spent, at 42% through the year.</t>
  </si>
  <si>
    <t>Training budget will need to be vired from another line, due to many new councillors.</t>
  </si>
  <si>
    <t>Budget lines over budget are audit fees, Memebership subs, insurance policy (all paid early) and training is at budget already.</t>
  </si>
  <si>
    <t>Grass cutting and playing field maintenance are slightly high due to seasonal work.</t>
  </si>
  <si>
    <t>Project budget spend is zero at present.  Includes MVAS £1k, as yet unidentified project £3.5k, land registration £1k and reserves build up of £4k.</t>
  </si>
  <si>
    <t>Income is nearly at budget as all precept is received in one amount.</t>
  </si>
  <si>
    <t>Hire income is £1179 (£1392 excl amount from LY) short on budget, however football of £3250 to be received.</t>
  </si>
  <si>
    <t>No concerns re budget so far.  Projects to be considered still that is all….</t>
  </si>
  <si>
    <t>PLAYING FIELD AND PAVILION RUNNING COSTS</t>
  </si>
  <si>
    <t>APRIL</t>
  </si>
  <si>
    <t>ELEC</t>
  </si>
  <si>
    <t>WATER</t>
  </si>
  <si>
    <t>BINS</t>
  </si>
  <si>
    <t>FIRE/H&amp;S</t>
  </si>
  <si>
    <t>TV LIC</t>
  </si>
  <si>
    <t>CCTV</t>
  </si>
  <si>
    <t>UTILITY</t>
  </si>
  <si>
    <t>WASTE</t>
  </si>
  <si>
    <t>PUMP SERV</t>
  </si>
  <si>
    <t>FIRE TNG</t>
  </si>
  <si>
    <t>PEST CON</t>
  </si>
  <si>
    <t>ELEC TEST</t>
  </si>
  <si>
    <t>EV 5 YRS</t>
  </si>
  <si>
    <t>CCTV MOB</t>
  </si>
  <si>
    <t>ROSPA</t>
  </si>
  <si>
    <t>AUGUST</t>
  </si>
  <si>
    <t>MAINT</t>
  </si>
  <si>
    <t>ASSETS</t>
  </si>
  <si>
    <t>ACC</t>
  </si>
  <si>
    <t>H&amp;S/ASSET</t>
  </si>
  <si>
    <t>INCOME</t>
  </si>
  <si>
    <t>KSFC</t>
  </si>
  <si>
    <t>TOTAL</t>
  </si>
  <si>
    <t>APPROX</t>
  </si>
  <si>
    <t>ANNUAL COSTS</t>
  </si>
  <si>
    <t>PF MAINT</t>
  </si>
  <si>
    <t>EXPECTED</t>
  </si>
  <si>
    <t>end of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</si>
</sst>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164" formatCode="&quot;£&quot;#,##0.00"/>
    <numFmt numFmtId="165" formatCode="#,##0.00_ ;\-#,##0.00\ "/>
  </numFmts>
  <fonts count="54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sz val="11"/>
      <color theme="1"/>
      <name val="Arial"/>
      <family val="2"/>
    </font>
    <font>
      <b/>
      <u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9"/>
      <color theme="1"/>
      <name val="Calibri"/>
      <family val="2"/>
      <scheme val="minor"/>
    </font>
    <font>
      <u/>
      <sz val="9"/>
      <name val="Arial"/>
      <family val="2"/>
    </font>
    <font>
      <b/>
      <u/>
      <sz val="9"/>
      <color rgb="FFFF0000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b/>
      <sz val="9"/>
      <color rgb="FFFF0000"/>
      <name val="Arial"/>
      <family val="2"/>
    </font>
    <font>
      <sz val="9"/>
      <color theme="4"/>
      <name val="Arial"/>
      <family val="2"/>
    </font>
    <font>
      <sz val="9"/>
      <color theme="5"/>
      <name val="Arial"/>
      <family val="2"/>
    </font>
    <font>
      <u/>
      <sz val="9"/>
      <color rgb="FFFF0000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0"/>
      <color theme="4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9"/>
      <name val="Arial"/>
      <family val="2"/>
    </font>
    <font>
      <i/>
      <sz val="10"/>
      <color theme="4"/>
      <name val="Arial"/>
      <family val="2"/>
    </font>
    <font>
      <i/>
      <sz val="10"/>
      <color theme="9"/>
      <name val="Arial"/>
      <family val="2"/>
    </font>
    <font>
      <sz val="8"/>
      <color rgb="FF0070C0"/>
      <name val="Arial"/>
      <family val="2"/>
    </font>
    <font>
      <sz val="8"/>
      <color rgb="FF92D050"/>
      <name val="Arial"/>
      <family val="2"/>
    </font>
    <font>
      <b/>
      <sz val="8"/>
      <color theme="4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Aptos"/>
      <family val="2"/>
    </font>
    <font>
      <b/>
      <sz val="11"/>
      <color rgb="FF000000"/>
      <name val="Aptos"/>
      <family val="2"/>
    </font>
    <font>
      <sz val="11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41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30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/>
    <xf numFmtId="44" fontId="2" fillId="0" borderId="0" xfId="0" applyNumberFormat="1" applyFont="1"/>
    <xf numFmtId="44" fontId="2" fillId="0" borderId="0" xfId="0" applyNumberFormat="1" applyFont="1" applyAlignment="1">
      <alignment horizontal="center"/>
    </xf>
    <xf numFmtId="44" fontId="2" fillId="0" borderId="2" xfId="0" applyNumberFormat="1" applyFont="1" applyBorder="1"/>
    <xf numFmtId="0" fontId="2" fillId="0" borderId="2" xfId="0" applyFont="1" applyBorder="1"/>
    <xf numFmtId="44" fontId="0" fillId="0" borderId="0" xfId="0" applyNumberFormat="1"/>
    <xf numFmtId="44" fontId="2" fillId="0" borderId="1" xfId="0" applyNumberFormat="1" applyFont="1" applyBorder="1"/>
    <xf numFmtId="14" fontId="2" fillId="0" borderId="0" xfId="0" applyNumberFormat="1" applyFont="1"/>
    <xf numFmtId="44" fontId="8" fillId="0" borderId="0" xfId="0" applyNumberFormat="1" applyFont="1"/>
    <xf numFmtId="14" fontId="8" fillId="0" borderId="0" xfId="0" applyNumberFormat="1" applyFont="1"/>
    <xf numFmtId="44" fontId="8" fillId="0" borderId="2" xfId="0" applyNumberFormat="1" applyFont="1" applyBorder="1"/>
    <xf numFmtId="0" fontId="8" fillId="0" borderId="0" xfId="0" applyFont="1"/>
    <xf numFmtId="8" fontId="2" fillId="0" borderId="0" xfId="0" applyNumberFormat="1" applyFont="1"/>
    <xf numFmtId="8" fontId="8" fillId="0" borderId="0" xfId="0" applyNumberFormat="1" applyFont="1"/>
    <xf numFmtId="4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6" fontId="2" fillId="0" borderId="0" xfId="0" applyNumberFormat="1" applyFont="1"/>
    <xf numFmtId="17" fontId="2" fillId="0" borderId="0" xfId="0" applyNumberFormat="1" applyFont="1"/>
    <xf numFmtId="0" fontId="1" fillId="0" borderId="0" xfId="0" applyFont="1"/>
    <xf numFmtId="0" fontId="1" fillId="0" borderId="2" xfId="0" applyFont="1" applyBorder="1"/>
    <xf numFmtId="14" fontId="1" fillId="0" borderId="0" xfId="0" applyNumberFormat="1" applyFont="1"/>
    <xf numFmtId="44" fontId="1" fillId="0" borderId="0" xfId="0" applyNumberFormat="1" applyFont="1"/>
    <xf numFmtId="0" fontId="8" fillId="2" borderId="0" xfId="0" applyFont="1" applyFill="1" applyAlignment="1">
      <alignment horizontal="center"/>
    </xf>
    <xf numFmtId="44" fontId="8" fillId="2" borderId="0" xfId="0" applyNumberFormat="1" applyFont="1" applyFill="1" applyAlignment="1">
      <alignment horizontal="center"/>
    </xf>
    <xf numFmtId="0" fontId="5" fillId="0" borderId="0" xfId="0" applyFont="1"/>
    <xf numFmtId="0" fontId="3" fillId="0" borderId="0" xfId="0" applyFont="1"/>
    <xf numFmtId="0" fontId="0" fillId="2" borderId="0" xfId="0" applyFill="1"/>
    <xf numFmtId="14" fontId="5" fillId="0" borderId="0" xfId="0" applyNumberFormat="1" applyFont="1"/>
    <xf numFmtId="17" fontId="8" fillId="0" borderId="2" xfId="0" applyNumberFormat="1" applyFont="1" applyBorder="1"/>
    <xf numFmtId="2" fontId="1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right"/>
    </xf>
    <xf numFmtId="16" fontId="2" fillId="0" borderId="0" xfId="0" applyNumberFormat="1" applyFont="1"/>
    <xf numFmtId="44" fontId="8" fillId="0" borderId="1" xfId="0" applyNumberFormat="1" applyFont="1" applyBorder="1"/>
    <xf numFmtId="4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8" fontId="1" fillId="0" borderId="0" xfId="0" applyNumberFormat="1" applyFont="1" applyAlignment="1">
      <alignment horizontal="justify" vertical="center" wrapText="1"/>
    </xf>
    <xf numFmtId="44" fontId="2" fillId="0" borderId="0" xfId="3" applyFont="1"/>
    <xf numFmtId="17" fontId="0" fillId="2" borderId="0" xfId="0" applyNumberFormat="1" applyFill="1"/>
    <xf numFmtId="8" fontId="1" fillId="0" borderId="0" xfId="0" applyNumberFormat="1" applyFont="1"/>
    <xf numFmtId="164" fontId="2" fillId="0" borderId="0" xfId="0" applyNumberFormat="1" applyFont="1"/>
    <xf numFmtId="16" fontId="1" fillId="0" borderId="0" xfId="0" applyNumberFormat="1" applyFont="1"/>
    <xf numFmtId="8" fontId="0" fillId="0" borderId="0" xfId="0" applyNumberFormat="1"/>
    <xf numFmtId="16" fontId="8" fillId="0" borderId="0" xfId="0" applyNumberFormat="1" applyFont="1"/>
    <xf numFmtId="2" fontId="8" fillId="0" borderId="0" xfId="0" applyNumberFormat="1" applyFont="1"/>
    <xf numFmtId="0" fontId="12" fillId="0" borderId="0" xfId="0" applyFont="1"/>
    <xf numFmtId="10" fontId="3" fillId="0" borderId="0" xfId="0" applyNumberFormat="1" applyFont="1"/>
    <xf numFmtId="0" fontId="5" fillId="0" borderId="0" xfId="0" applyFont="1" applyAlignment="1">
      <alignment horizontal="right"/>
    </xf>
    <xf numFmtId="6" fontId="8" fillId="0" borderId="0" xfId="0" applyNumberFormat="1" applyFont="1"/>
    <xf numFmtId="0" fontId="14" fillId="0" borderId="0" xfId="0" applyFont="1"/>
    <xf numFmtId="0" fontId="15" fillId="0" borderId="0" xfId="0" applyFont="1"/>
    <xf numFmtId="2" fontId="16" fillId="0" borderId="3" xfId="0" applyNumberFormat="1" applyFont="1" applyBorder="1" applyAlignment="1">
      <alignment horizontal="center"/>
    </xf>
    <xf numFmtId="0" fontId="17" fillId="2" borderId="4" xfId="0" applyFont="1" applyFill="1" applyBorder="1"/>
    <xf numFmtId="0" fontId="16" fillId="0" borderId="4" xfId="0" applyFont="1" applyBorder="1" applyAlignment="1">
      <alignment horizontal="center"/>
    </xf>
    <xf numFmtId="0" fontId="17" fillId="0" borderId="4" xfId="0" applyFont="1" applyBorder="1"/>
    <xf numFmtId="0" fontId="16" fillId="2" borderId="5" xfId="0" applyFont="1" applyFill="1" applyBorder="1" applyAlignment="1">
      <alignment horizontal="center"/>
    </xf>
    <xf numFmtId="0" fontId="18" fillId="0" borderId="0" xfId="0" applyFont="1"/>
    <xf numFmtId="0" fontId="16" fillId="0" borderId="0" xfId="0" applyFont="1"/>
    <xf numFmtId="0" fontId="19" fillId="0" borderId="0" xfId="0" applyFont="1"/>
    <xf numFmtId="2" fontId="16" fillId="0" borderId="6" xfId="0" applyNumberFormat="1" applyFont="1" applyBorder="1" applyAlignment="1">
      <alignment horizontal="center"/>
    </xf>
    <xf numFmtId="14" fontId="17" fillId="2" borderId="0" xfId="0" applyNumberFormat="1" applyFont="1" applyFill="1"/>
    <xf numFmtId="2" fontId="16" fillId="0" borderId="0" xfId="0" applyNumberFormat="1" applyFont="1" applyAlignment="1">
      <alignment horizontal="center"/>
    </xf>
    <xf numFmtId="0" fontId="17" fillId="0" borderId="0" xfId="0" applyFont="1"/>
    <xf numFmtId="0" fontId="16" fillId="2" borderId="7" xfId="0" applyFont="1" applyFill="1" applyBorder="1" applyAlignment="1">
      <alignment horizontal="center"/>
    </xf>
    <xf numFmtId="2" fontId="0" fillId="0" borderId="0" xfId="0" applyNumberFormat="1"/>
    <xf numFmtId="2" fontId="20" fillId="0" borderId="8" xfId="0" applyNumberFormat="1" applyFont="1" applyBorder="1" applyAlignment="1">
      <alignment horizontal="center"/>
    </xf>
    <xf numFmtId="0" fontId="15" fillId="0" borderId="8" xfId="0" applyFont="1" applyBorder="1"/>
    <xf numFmtId="0" fontId="21" fillId="0" borderId="8" xfId="0" applyFont="1" applyBorder="1"/>
    <xf numFmtId="4" fontId="0" fillId="0" borderId="0" xfId="0" applyNumberFormat="1"/>
    <xf numFmtId="2" fontId="19" fillId="0" borderId="8" xfId="0" applyNumberFormat="1" applyFont="1" applyBorder="1"/>
    <xf numFmtId="2" fontId="18" fillId="0" borderId="8" xfId="0" applyNumberFormat="1" applyFont="1" applyBorder="1"/>
    <xf numFmtId="2" fontId="18" fillId="0" borderId="0" xfId="0" applyNumberFormat="1" applyFont="1"/>
    <xf numFmtId="0" fontId="22" fillId="0" borderId="0" xfId="0" applyFont="1"/>
    <xf numFmtId="2" fontId="19" fillId="0" borderId="8" xfId="0" applyNumberFormat="1" applyFont="1" applyBorder="1" applyAlignment="1">
      <alignment horizontal="right"/>
    </xf>
    <xf numFmtId="0" fontId="23" fillId="0" borderId="0" xfId="0" applyFont="1"/>
    <xf numFmtId="2" fontId="19" fillId="3" borderId="8" xfId="0" applyNumberFormat="1" applyFont="1" applyFill="1" applyBorder="1"/>
    <xf numFmtId="10" fontId="18" fillId="0" borderId="0" xfId="0" applyNumberFormat="1" applyFont="1"/>
    <xf numFmtId="4" fontId="18" fillId="0" borderId="0" xfId="0" applyNumberFormat="1" applyFont="1"/>
    <xf numFmtId="0" fontId="24" fillId="0" borderId="0" xfId="0" applyFont="1"/>
    <xf numFmtId="0" fontId="25" fillId="0" borderId="0" xfId="0" applyFont="1" applyAlignment="1">
      <alignment horizontal="left"/>
    </xf>
    <xf numFmtId="0" fontId="25" fillId="0" borderId="0" xfId="0" applyFont="1"/>
    <xf numFmtId="0" fontId="18" fillId="3" borderId="0" xfId="0" applyFont="1" applyFill="1"/>
    <xf numFmtId="4" fontId="19" fillId="0" borderId="0" xfId="0" applyNumberFormat="1" applyFont="1"/>
    <xf numFmtId="0" fontId="14" fillId="0" borderId="0" xfId="0" applyFont="1" applyAlignment="1">
      <alignment horizontal="right"/>
    </xf>
    <xf numFmtId="2" fontId="14" fillId="0" borderId="8" xfId="0" applyNumberFormat="1" applyFont="1" applyBorder="1"/>
    <xf numFmtId="0" fontId="21" fillId="0" borderId="0" xfId="0" applyFont="1"/>
    <xf numFmtId="0" fontId="26" fillId="0" borderId="0" xfId="0" applyFont="1" applyAlignment="1">
      <alignment horizontal="right"/>
    </xf>
    <xf numFmtId="4" fontId="19" fillId="0" borderId="8" xfId="0" applyNumberFormat="1" applyFont="1" applyBorder="1"/>
    <xf numFmtId="0" fontId="27" fillId="0" borderId="8" xfId="0" applyFont="1" applyBorder="1"/>
    <xf numFmtId="4" fontId="18" fillId="0" borderId="9" xfId="0" applyNumberFormat="1" applyFont="1" applyBorder="1"/>
    <xf numFmtId="0" fontId="27" fillId="3" borderId="8" xfId="0" applyFont="1" applyFill="1" applyBorder="1"/>
    <xf numFmtId="4" fontId="19" fillId="3" borderId="9" xfId="0" applyNumberFormat="1" applyFont="1" applyFill="1" applyBorder="1"/>
    <xf numFmtId="4" fontId="18" fillId="3" borderId="0" xfId="0" applyNumberFormat="1" applyFont="1" applyFill="1"/>
    <xf numFmtId="0" fontId="22" fillId="3" borderId="0" xfId="0" applyFont="1" applyFill="1"/>
    <xf numFmtId="2" fontId="28" fillId="3" borderId="9" xfId="0" applyNumberFormat="1" applyFont="1" applyFill="1" applyBorder="1"/>
    <xf numFmtId="4" fontId="22" fillId="3" borderId="0" xfId="0" applyNumberFormat="1" applyFont="1" applyFill="1"/>
    <xf numFmtId="4" fontId="27" fillId="3" borderId="8" xfId="0" applyNumberFormat="1" applyFont="1" applyFill="1" applyBorder="1"/>
    <xf numFmtId="2" fontId="28" fillId="0" borderId="9" xfId="0" applyNumberFormat="1" applyFont="1" applyBorder="1"/>
    <xf numFmtId="4" fontId="14" fillId="0" borderId="8" xfId="0" applyNumberFormat="1" applyFont="1" applyBorder="1"/>
    <xf numFmtId="2" fontId="17" fillId="0" borderId="8" xfId="0" applyNumberFormat="1" applyFont="1" applyBorder="1"/>
    <xf numFmtId="2" fontId="19" fillId="0" borderId="9" xfId="0" applyNumberFormat="1" applyFont="1" applyBorder="1"/>
    <xf numFmtId="4" fontId="19" fillId="0" borderId="8" xfId="0" applyNumberFormat="1" applyFont="1" applyBorder="1" applyAlignment="1">
      <alignment horizontal="right"/>
    </xf>
    <xf numFmtId="0" fontId="21" fillId="0" borderId="0" xfId="0" applyFont="1" applyAlignment="1">
      <alignment horizontal="right"/>
    </xf>
    <xf numFmtId="2" fontId="14" fillId="0" borderId="8" xfId="0" applyNumberFormat="1" applyFont="1" applyBorder="1" applyAlignment="1">
      <alignment horizontal="right"/>
    </xf>
    <xf numFmtId="2" fontId="17" fillId="0" borderId="8" xfId="0" applyNumberFormat="1" applyFont="1" applyBorder="1" applyAlignment="1">
      <alignment horizontal="right"/>
    </xf>
    <xf numFmtId="4" fontId="14" fillId="0" borderId="8" xfId="0" applyNumberFormat="1" applyFont="1" applyBorder="1" applyAlignment="1">
      <alignment horizontal="right"/>
    </xf>
    <xf numFmtId="0" fontId="18" fillId="0" borderId="8" xfId="0" applyFont="1" applyBorder="1" applyAlignment="1">
      <alignment horizontal="right"/>
    </xf>
    <xf numFmtId="2" fontId="14" fillId="0" borderId="9" xfId="0" applyNumberFormat="1" applyFont="1" applyBorder="1" applyAlignment="1">
      <alignment horizontal="right"/>
    </xf>
    <xf numFmtId="0" fontId="20" fillId="0" borderId="0" xfId="0" applyFont="1"/>
    <xf numFmtId="0" fontId="14" fillId="0" borderId="8" xfId="0" applyFont="1" applyBorder="1"/>
    <xf numFmtId="0" fontId="17" fillId="0" borderId="8" xfId="0" applyFont="1" applyBorder="1"/>
    <xf numFmtId="0" fontId="19" fillId="0" borderId="0" xfId="0" applyFont="1" applyAlignment="1">
      <alignment horizontal="right"/>
    </xf>
    <xf numFmtId="0" fontId="19" fillId="0" borderId="8" xfId="0" applyFont="1" applyBorder="1"/>
    <xf numFmtId="0" fontId="18" fillId="0" borderId="8" xfId="0" applyFont="1" applyBorder="1"/>
    <xf numFmtId="9" fontId="18" fillId="0" borderId="0" xfId="0" applyNumberFormat="1" applyFont="1"/>
    <xf numFmtId="0" fontId="13" fillId="0" borderId="0" xfId="0" applyFont="1"/>
    <xf numFmtId="0" fontId="19" fillId="2" borderId="8" xfId="0" applyFont="1" applyFill="1" applyBorder="1"/>
    <xf numFmtId="9" fontId="25" fillId="0" borderId="0" xfId="0" applyNumberFormat="1" applyFont="1"/>
    <xf numFmtId="4" fontId="19" fillId="3" borderId="8" xfId="0" applyNumberFormat="1" applyFont="1" applyFill="1" applyBorder="1"/>
    <xf numFmtId="4" fontId="14" fillId="3" borderId="8" xfId="0" applyNumberFormat="1" applyFont="1" applyFill="1" applyBorder="1"/>
    <xf numFmtId="2" fontId="14" fillId="2" borderId="8" xfId="0" applyNumberFormat="1" applyFont="1" applyFill="1" applyBorder="1"/>
    <xf numFmtId="2" fontId="19" fillId="0" borderId="0" xfId="0" applyNumberFormat="1" applyFont="1"/>
    <xf numFmtId="2" fontId="17" fillId="0" borderId="0" xfId="0" applyNumberFormat="1" applyFont="1"/>
    <xf numFmtId="0" fontId="19" fillId="2" borderId="0" xfId="0" applyFont="1" applyFill="1"/>
    <xf numFmtId="0" fontId="18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8" fontId="18" fillId="0" borderId="0" xfId="0" applyNumberFormat="1" applyFont="1"/>
    <xf numFmtId="8" fontId="25" fillId="0" borderId="0" xfId="0" applyNumberFormat="1" applyFont="1"/>
    <xf numFmtId="0" fontId="26" fillId="0" borderId="0" xfId="0" applyFont="1"/>
    <xf numFmtId="164" fontId="25" fillId="0" borderId="0" xfId="0" applyNumberFormat="1" applyFont="1"/>
    <xf numFmtId="165" fontId="14" fillId="0" borderId="0" xfId="3" applyNumberFormat="1" applyFont="1" applyBorder="1"/>
    <xf numFmtId="165" fontId="19" fillId="0" borderId="0" xfId="3" applyNumberFormat="1" applyFont="1" applyBorder="1"/>
    <xf numFmtId="44" fontId="18" fillId="0" borderId="0" xfId="0" applyNumberFormat="1" applyFont="1"/>
    <xf numFmtId="0" fontId="29" fillId="0" borderId="0" xfId="0" applyFont="1"/>
    <xf numFmtId="2" fontId="21" fillId="0" borderId="0" xfId="0" applyNumberFormat="1" applyFont="1"/>
    <xf numFmtId="0" fontId="3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31" fillId="0" borderId="0" xfId="0" applyFont="1"/>
    <xf numFmtId="0" fontId="8" fillId="2" borderId="0" xfId="0" applyFont="1" applyFill="1"/>
    <xf numFmtId="9" fontId="2" fillId="0" borderId="0" xfId="4" applyFont="1"/>
    <xf numFmtId="14" fontId="33" fillId="0" borderId="0" xfId="0" applyNumberFormat="1" applyFont="1"/>
    <xf numFmtId="17" fontId="33" fillId="0" borderId="0" xfId="0" applyNumberFormat="1" applyFont="1"/>
    <xf numFmtId="17" fontId="33" fillId="0" borderId="2" xfId="0" applyNumberFormat="1" applyFont="1" applyBorder="1"/>
    <xf numFmtId="44" fontId="1" fillId="0" borderId="2" xfId="0" applyNumberFormat="1" applyFont="1" applyBorder="1"/>
    <xf numFmtId="14" fontId="2" fillId="0" borderId="2" xfId="0" applyNumberFormat="1" applyFont="1" applyBorder="1"/>
    <xf numFmtId="14" fontId="1" fillId="0" borderId="2" xfId="0" applyNumberFormat="1" applyFont="1" applyBorder="1"/>
    <xf numFmtId="44" fontId="2" fillId="2" borderId="0" xfId="0" applyNumberFormat="1" applyFont="1" applyFill="1"/>
    <xf numFmtId="17" fontId="1" fillId="0" borderId="0" xfId="0" applyNumberFormat="1" applyFont="1"/>
    <xf numFmtId="44" fontId="1" fillId="0" borderId="0" xfId="0" applyNumberFormat="1" applyFont="1" applyAlignment="1">
      <alignment horizontal="right"/>
    </xf>
    <xf numFmtId="4" fontId="14" fillId="0" borderId="11" xfId="0" applyNumberFormat="1" applyFont="1" applyBorder="1"/>
    <xf numFmtId="2" fontId="17" fillId="0" borderId="11" xfId="0" applyNumberFormat="1" applyFont="1" applyBorder="1"/>
    <xf numFmtId="4" fontId="19" fillId="0" borderId="11" xfId="0" applyNumberFormat="1" applyFont="1" applyBorder="1"/>
    <xf numFmtId="0" fontId="27" fillId="3" borderId="11" xfId="0" applyFont="1" applyFill="1" applyBorder="1"/>
    <xf numFmtId="2" fontId="19" fillId="0" borderId="12" xfId="0" applyNumberFormat="1" applyFont="1" applyBorder="1"/>
    <xf numFmtId="4" fontId="14" fillId="2" borderId="13" xfId="0" applyNumberFormat="1" applyFont="1" applyFill="1" applyBorder="1"/>
    <xf numFmtId="2" fontId="17" fillId="2" borderId="13" xfId="0" applyNumberFormat="1" applyFont="1" applyFill="1" applyBorder="1"/>
    <xf numFmtId="4" fontId="19" fillId="2" borderId="13" xfId="0" applyNumberFormat="1" applyFont="1" applyFill="1" applyBorder="1"/>
    <xf numFmtId="0" fontId="27" fillId="2" borderId="13" xfId="0" applyFont="1" applyFill="1" applyBorder="1"/>
    <xf numFmtId="2" fontId="14" fillId="2" borderId="10" xfId="0" applyNumberFormat="1" applyFont="1" applyFill="1" applyBorder="1"/>
    <xf numFmtId="2" fontId="14" fillId="2" borderId="8" xfId="0" applyNumberFormat="1" applyFont="1" applyFill="1" applyBorder="1" applyAlignment="1">
      <alignment horizontal="center"/>
    </xf>
    <xf numFmtId="2" fontId="17" fillId="2" borderId="8" xfId="0" applyNumberFormat="1" applyFont="1" applyFill="1" applyBorder="1"/>
    <xf numFmtId="2" fontId="14" fillId="2" borderId="8" xfId="0" applyNumberFormat="1" applyFont="1" applyFill="1" applyBorder="1" applyAlignment="1">
      <alignment horizontal="right"/>
    </xf>
    <xf numFmtId="0" fontId="14" fillId="2" borderId="8" xfId="0" applyFont="1" applyFill="1" applyBorder="1"/>
    <xf numFmtId="0" fontId="17" fillId="2" borderId="8" xfId="0" applyFont="1" applyFill="1" applyBorder="1"/>
    <xf numFmtId="0" fontId="1" fillId="2" borderId="0" xfId="0" applyFont="1" applyFill="1"/>
    <xf numFmtId="164" fontId="19" fillId="0" borderId="0" xfId="0" applyNumberFormat="1" applyFont="1"/>
    <xf numFmtId="4" fontId="25" fillId="0" borderId="0" xfId="0" applyNumberFormat="1" applyFont="1"/>
    <xf numFmtId="8" fontId="19" fillId="0" borderId="0" xfId="0" applyNumberFormat="1" applyFont="1"/>
    <xf numFmtId="0" fontId="16" fillId="2" borderId="0" xfId="0" applyFont="1" applyFill="1" applyAlignment="1">
      <alignment horizontal="center"/>
    </xf>
    <xf numFmtId="10" fontId="31" fillId="0" borderId="0" xfId="4" applyNumberFormat="1" applyFont="1"/>
    <xf numFmtId="0" fontId="34" fillId="0" borderId="0" xfId="0" applyFont="1"/>
    <xf numFmtId="0" fontId="33" fillId="0" borderId="0" xfId="0" applyFont="1"/>
    <xf numFmtId="44" fontId="33" fillId="0" borderId="0" xfId="0" applyNumberFormat="1" applyFont="1"/>
    <xf numFmtId="0" fontId="33" fillId="0" borderId="0" xfId="0" applyFont="1" applyAlignment="1">
      <alignment horizontal="justify" vertical="center" wrapText="1"/>
    </xf>
    <xf numFmtId="8" fontId="8" fillId="0" borderId="0" xfId="0" applyNumberFormat="1" applyFont="1" applyAlignment="1">
      <alignment wrapText="1"/>
    </xf>
    <xf numFmtId="12" fontId="2" fillId="0" borderId="0" xfId="0" applyNumberFormat="1" applyFont="1"/>
    <xf numFmtId="12" fontId="1" fillId="0" borderId="0" xfId="0" applyNumberFormat="1" applyFont="1"/>
    <xf numFmtId="9" fontId="33" fillId="2" borderId="0" xfId="4" applyFont="1" applyFill="1"/>
    <xf numFmtId="0" fontId="3" fillId="2" borderId="0" xfId="0" applyFont="1" applyFill="1"/>
    <xf numFmtId="0" fontId="2" fillId="2" borderId="0" xfId="0" applyFont="1" applyFill="1"/>
    <xf numFmtId="9" fontId="2" fillId="2" borderId="0" xfId="4" applyFont="1" applyFill="1"/>
    <xf numFmtId="9" fontId="1" fillId="0" borderId="0" xfId="4" applyFont="1" applyFill="1"/>
    <xf numFmtId="9" fontId="2" fillId="0" borderId="0" xfId="4" applyFont="1" applyFill="1"/>
    <xf numFmtId="8" fontId="3" fillId="0" borderId="0" xfId="0" applyNumberFormat="1" applyFont="1"/>
    <xf numFmtId="14" fontId="3" fillId="0" borderId="0" xfId="0" applyNumberFormat="1" applyFont="1"/>
    <xf numFmtId="9" fontId="3" fillId="0" borderId="0" xfId="4" applyFont="1" applyFill="1" applyBorder="1"/>
    <xf numFmtId="0" fontId="35" fillId="0" borderId="0" xfId="0" applyFont="1"/>
    <xf numFmtId="16" fontId="3" fillId="0" borderId="0" xfId="0" applyNumberFormat="1" applyFont="1"/>
    <xf numFmtId="0" fontId="36" fillId="0" borderId="0" xfId="0" applyFont="1"/>
    <xf numFmtId="0" fontId="37" fillId="0" borderId="0" xfId="0" applyFont="1"/>
    <xf numFmtId="9" fontId="3" fillId="0" borderId="0" xfId="4" applyFont="1"/>
    <xf numFmtId="17" fontId="3" fillId="0" borderId="0" xfId="0" applyNumberFormat="1" applyFont="1"/>
    <xf numFmtId="9" fontId="38" fillId="0" borderId="0" xfId="4" applyFont="1"/>
    <xf numFmtId="0" fontId="39" fillId="0" borderId="0" xfId="0" applyFont="1"/>
    <xf numFmtId="0" fontId="38" fillId="0" borderId="0" xfId="0" applyFont="1"/>
    <xf numFmtId="9" fontId="4" fillId="0" borderId="0" xfId="4" applyFont="1" applyFill="1" applyBorder="1"/>
    <xf numFmtId="0" fontId="40" fillId="0" borderId="0" xfId="0" applyFont="1"/>
    <xf numFmtId="0" fontId="41" fillId="0" borderId="0" xfId="0" applyFont="1"/>
    <xf numFmtId="0" fontId="33" fillId="2" borderId="0" xfId="0" applyFont="1" applyFill="1"/>
    <xf numFmtId="44" fontId="8" fillId="2" borderId="0" xfId="0" applyNumberFormat="1" applyFont="1" applyFill="1"/>
    <xf numFmtId="6" fontId="0" fillId="0" borderId="0" xfId="0" applyNumberFormat="1"/>
    <xf numFmtId="0" fontId="42" fillId="0" borderId="0" xfId="0" applyFont="1"/>
    <xf numFmtId="0" fontId="43" fillId="0" borderId="0" xfId="0" applyFont="1"/>
    <xf numFmtId="13" fontId="2" fillId="0" borderId="0" xfId="0" applyNumberFormat="1" applyFont="1"/>
    <xf numFmtId="0" fontId="44" fillId="0" borderId="0" xfId="0" applyFont="1"/>
    <xf numFmtId="164" fontId="5" fillId="0" borderId="0" xfId="0" applyNumberFormat="1" applyFont="1"/>
    <xf numFmtId="164" fontId="0" fillId="0" borderId="0" xfId="0" applyNumberFormat="1"/>
    <xf numFmtId="164" fontId="0" fillId="0" borderId="0" xfId="4" applyNumberFormat="1" applyFont="1"/>
    <xf numFmtId="164" fontId="3" fillId="0" borderId="0" xfId="0" applyNumberFormat="1" applyFont="1"/>
    <xf numFmtId="9" fontId="8" fillId="2" borderId="0" xfId="4" applyFont="1" applyFill="1"/>
    <xf numFmtId="164" fontId="5" fillId="0" borderId="0" xfId="4" applyNumberFormat="1" applyFont="1" applyFill="1"/>
    <xf numFmtId="9" fontId="0" fillId="0" borderId="0" xfId="4" applyFont="1"/>
    <xf numFmtId="9" fontId="5" fillId="0" borderId="0" xfId="4" applyFont="1"/>
    <xf numFmtId="9" fontId="0" fillId="0" borderId="0" xfId="4" applyFont="1" applyFill="1"/>
    <xf numFmtId="9" fontId="3" fillId="0" borderId="0" xfId="4" applyFont="1" applyFill="1"/>
    <xf numFmtId="0" fontId="45" fillId="2" borderId="0" xfId="0" applyFont="1" applyFill="1"/>
    <xf numFmtId="0" fontId="45" fillId="0" borderId="0" xfId="0" applyFont="1"/>
    <xf numFmtId="0" fontId="46" fillId="0" borderId="0" xfId="0" applyFont="1"/>
    <xf numFmtId="164" fontId="0" fillId="0" borderId="0" xfId="0" applyNumberFormat="1" applyAlignment="1">
      <alignment horizontal="right"/>
    </xf>
    <xf numFmtId="2" fontId="0" fillId="0" borderId="0" xfId="4" applyNumberFormat="1" applyFont="1" applyFill="1"/>
    <xf numFmtId="2" fontId="0" fillId="0" borderId="0" xfId="4" applyNumberFormat="1" applyFont="1"/>
    <xf numFmtId="10" fontId="0" fillId="0" borderId="0" xfId="4" applyNumberFormat="1" applyFont="1" applyFill="1"/>
    <xf numFmtId="164" fontId="3" fillId="0" borderId="0" xfId="0" applyNumberFormat="1" applyFont="1" applyAlignment="1">
      <alignment horizontal="right"/>
    </xf>
    <xf numFmtId="164" fontId="5" fillId="2" borderId="0" xfId="0" applyNumberFormat="1" applyFont="1" applyFill="1"/>
    <xf numFmtId="6" fontId="3" fillId="0" borderId="0" xfId="0" applyNumberFormat="1" applyFont="1"/>
    <xf numFmtId="164" fontId="1" fillId="0" borderId="0" xfId="2" applyNumberFormat="1" applyFont="1"/>
    <xf numFmtId="2" fontId="3" fillId="0" borderId="0" xfId="4" applyNumberFormat="1" applyFont="1" applyFill="1"/>
    <xf numFmtId="2" fontId="3" fillId="0" borderId="0" xfId="4" applyNumberFormat="1" applyFont="1"/>
    <xf numFmtId="164" fontId="0" fillId="0" borderId="0" xfId="4" applyNumberFormat="1" applyFont="1" applyFill="1"/>
    <xf numFmtId="164" fontId="3" fillId="0" borderId="0" xfId="4" applyNumberFormat="1" applyFont="1" applyFill="1"/>
    <xf numFmtId="164" fontId="4" fillId="0" borderId="0" xfId="0" applyNumberFormat="1" applyFont="1"/>
    <xf numFmtId="164" fontId="38" fillId="0" borderId="0" xfId="0" applyNumberFormat="1" applyFont="1"/>
    <xf numFmtId="164" fontId="4" fillId="0" borderId="0" xfId="0" applyNumberFormat="1" applyFont="1" applyAlignment="1">
      <alignment horizontal="right"/>
    </xf>
    <xf numFmtId="9" fontId="5" fillId="0" borderId="0" xfId="0" applyNumberFormat="1" applyFont="1"/>
    <xf numFmtId="2" fontId="5" fillId="0" borderId="0" xfId="4" applyNumberFormat="1" applyFont="1" applyFill="1"/>
    <xf numFmtId="0" fontId="3" fillId="0" borderId="0" xfId="0" applyFont="1" applyAlignment="1">
      <alignment horizontal="center"/>
    </xf>
    <xf numFmtId="9" fontId="38" fillId="0" borderId="0" xfId="4" applyFont="1" applyFill="1"/>
    <xf numFmtId="44" fontId="1" fillId="2" borderId="0" xfId="0" applyNumberFormat="1" applyFont="1" applyFill="1"/>
    <xf numFmtId="10" fontId="3" fillId="0" borderId="0" xfId="4" applyNumberFormat="1" applyFont="1" applyFill="1"/>
    <xf numFmtId="14" fontId="3" fillId="0" borderId="0" xfId="1" applyNumberFormat="1" applyFont="1"/>
    <xf numFmtId="10" fontId="0" fillId="0" borderId="0" xfId="0" applyNumberFormat="1"/>
    <xf numFmtId="10" fontId="0" fillId="2" borderId="0" xfId="0" applyNumberFormat="1" applyFill="1"/>
    <xf numFmtId="10" fontId="8" fillId="2" borderId="0" xfId="0" applyNumberFormat="1" applyFont="1" applyFill="1"/>
    <xf numFmtId="9" fontId="0" fillId="2" borderId="0" xfId="4" applyFont="1" applyFill="1"/>
    <xf numFmtId="9" fontId="1" fillId="2" borderId="0" xfId="4" applyFont="1" applyFill="1"/>
    <xf numFmtId="0" fontId="49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50" fillId="4" borderId="14" xfId="0" applyFont="1" applyFill="1" applyBorder="1" applyAlignment="1">
      <alignment vertical="center" wrapText="1"/>
    </xf>
    <xf numFmtId="0" fontId="50" fillId="4" borderId="15" xfId="0" applyFont="1" applyFill="1" applyBorder="1" applyAlignment="1">
      <alignment vertical="center" wrapText="1"/>
    </xf>
    <xf numFmtId="0" fontId="48" fillId="0" borderId="17" xfId="0" applyFont="1" applyBorder="1" applyAlignment="1">
      <alignment vertical="center" wrapText="1"/>
    </xf>
    <xf numFmtId="0" fontId="48" fillId="0" borderId="7" xfId="0" applyFont="1" applyBorder="1" applyAlignment="1">
      <alignment vertical="center" wrapText="1"/>
    </xf>
    <xf numFmtId="17" fontId="48" fillId="0" borderId="16" xfId="0" applyNumberFormat="1" applyFont="1" applyBorder="1" applyAlignment="1">
      <alignment vertical="center" wrapText="1"/>
    </xf>
    <xf numFmtId="164" fontId="48" fillId="0" borderId="7" xfId="0" applyNumberFormat="1" applyFont="1" applyBorder="1" applyAlignment="1">
      <alignment vertical="center" wrapText="1"/>
    </xf>
    <xf numFmtId="0" fontId="47" fillId="2" borderId="0" xfId="0" applyFont="1" applyFill="1"/>
    <xf numFmtId="0" fontId="51" fillId="2" borderId="0" xfId="0" applyFont="1" applyFill="1" applyAlignment="1">
      <alignment vertical="center"/>
    </xf>
    <xf numFmtId="0" fontId="51" fillId="0" borderId="0" xfId="0" applyFont="1" applyAlignment="1">
      <alignment vertical="center"/>
    </xf>
    <xf numFmtId="0" fontId="52" fillId="4" borderId="14" xfId="0" applyFont="1" applyFill="1" applyBorder="1" applyAlignment="1">
      <alignment vertical="center" wrapText="1"/>
    </xf>
    <xf numFmtId="0" fontId="52" fillId="4" borderId="15" xfId="0" applyFont="1" applyFill="1" applyBorder="1" applyAlignment="1">
      <alignment vertical="center" wrapText="1"/>
    </xf>
    <xf numFmtId="0" fontId="52" fillId="2" borderId="15" xfId="0" applyFont="1" applyFill="1" applyBorder="1" applyAlignment="1">
      <alignment vertical="center" wrapText="1"/>
    </xf>
    <xf numFmtId="0" fontId="52" fillId="4" borderId="7" xfId="0" applyFont="1" applyFill="1" applyBorder="1" applyAlignment="1">
      <alignment vertical="center" wrapText="1"/>
    </xf>
    <xf numFmtId="17" fontId="53" fillId="0" borderId="16" xfId="0" applyNumberFormat="1" applyFont="1" applyBorder="1" applyAlignment="1">
      <alignment vertical="center" wrapText="1"/>
    </xf>
    <xf numFmtId="8" fontId="53" fillId="0" borderId="17" xfId="0" applyNumberFormat="1" applyFont="1" applyBorder="1" applyAlignment="1">
      <alignment vertical="center" wrapText="1"/>
    </xf>
    <xf numFmtId="0" fontId="53" fillId="0" borderId="17" xfId="0" applyFont="1" applyBorder="1" applyAlignment="1">
      <alignment vertical="center" wrapText="1"/>
    </xf>
    <xf numFmtId="14" fontId="53" fillId="0" borderId="17" xfId="0" applyNumberFormat="1" applyFont="1" applyBorder="1" applyAlignment="1">
      <alignment vertical="center" wrapText="1"/>
    </xf>
    <xf numFmtId="8" fontId="53" fillId="0" borderId="18" xfId="0" applyNumberFormat="1" applyFont="1" applyBorder="1" applyAlignment="1">
      <alignment vertical="center" wrapText="1"/>
    </xf>
    <xf numFmtId="8" fontId="53" fillId="0" borderId="7" xfId="0" applyNumberFormat="1" applyFont="1" applyBorder="1" applyAlignment="1">
      <alignment vertical="center" wrapText="1"/>
    </xf>
    <xf numFmtId="8" fontId="53" fillId="0" borderId="16" xfId="0" applyNumberFormat="1" applyFont="1" applyBorder="1" applyAlignment="1">
      <alignment vertical="center" wrapText="1"/>
    </xf>
    <xf numFmtId="0" fontId="53" fillId="0" borderId="17" xfId="0" applyFont="1" applyBorder="1" applyAlignment="1">
      <alignment horizontal="left" vertical="center" wrapText="1"/>
    </xf>
    <xf numFmtId="164" fontId="1" fillId="0" borderId="0" xfId="0" applyNumberFormat="1" applyFont="1"/>
    <xf numFmtId="6" fontId="48" fillId="0" borderId="18" xfId="0" applyNumberFormat="1" applyFont="1" applyBorder="1" applyAlignment="1">
      <alignment vertical="center" wrapText="1"/>
    </xf>
    <xf numFmtId="6" fontId="48" fillId="0" borderId="16" xfId="0" applyNumberFormat="1" applyFont="1" applyBorder="1" applyAlignment="1">
      <alignment vertical="center" wrapText="1"/>
    </xf>
    <xf numFmtId="14" fontId="48" fillId="0" borderId="17" xfId="0" applyNumberFormat="1" applyFont="1" applyBorder="1" applyAlignment="1">
      <alignment vertical="center" wrapText="1"/>
    </xf>
    <xf numFmtId="6" fontId="48" fillId="0" borderId="17" xfId="0" applyNumberFormat="1" applyFont="1" applyBorder="1" applyAlignment="1">
      <alignment vertical="center" wrapText="1"/>
    </xf>
    <xf numFmtId="44" fontId="48" fillId="0" borderId="17" xfId="0" applyNumberFormat="1" applyFont="1" applyBorder="1" applyAlignment="1">
      <alignment vertical="center" wrapText="1"/>
    </xf>
    <xf numFmtId="164" fontId="48" fillId="0" borderId="17" xfId="0" applyNumberFormat="1" applyFont="1" applyBorder="1" applyAlignment="1">
      <alignment vertical="center" wrapText="1"/>
    </xf>
    <xf numFmtId="17" fontId="48" fillId="0" borderId="0" xfId="0" applyNumberFormat="1" applyFont="1" applyAlignment="1">
      <alignment vertical="center" wrapText="1"/>
    </xf>
    <xf numFmtId="164" fontId="48" fillId="0" borderId="0" xfId="0" applyNumberFormat="1" applyFont="1" applyAlignment="1">
      <alignment vertical="center" wrapText="1"/>
    </xf>
    <xf numFmtId="44" fontId="48" fillId="0" borderId="0" xfId="0" applyNumberFormat="1" applyFont="1" applyAlignment="1">
      <alignment vertical="center" wrapText="1"/>
    </xf>
    <xf numFmtId="0" fontId="48" fillId="0" borderId="0" xfId="0" applyFont="1" applyAlignment="1">
      <alignment vertical="center" wrapText="1"/>
    </xf>
    <xf numFmtId="14" fontId="48" fillId="0" borderId="0" xfId="0" applyNumberFormat="1" applyFont="1" applyAlignment="1">
      <alignment vertical="center" wrapText="1"/>
    </xf>
    <xf numFmtId="6" fontId="48" fillId="0" borderId="0" xfId="0" applyNumberFormat="1" applyFont="1" applyAlignment="1">
      <alignment vertical="center" wrapText="1"/>
    </xf>
    <xf numFmtId="17" fontId="48" fillId="0" borderId="0" xfId="0" applyNumberFormat="1" applyFont="1" applyAlignment="1">
      <alignment vertical="center"/>
    </xf>
    <xf numFmtId="0" fontId="8" fillId="0" borderId="0" xfId="0" applyFont="1"/>
    <xf numFmtId="0" fontId="48" fillId="0" borderId="18" xfId="0" applyFont="1" applyBorder="1" applyAlignment="1">
      <alignment vertical="center" wrapText="1"/>
    </xf>
    <xf numFmtId="0" fontId="48" fillId="0" borderId="16" xfId="0" applyFont="1" applyBorder="1" applyAlignment="1">
      <alignment vertical="center" wrapText="1"/>
    </xf>
    <xf numFmtId="17" fontId="48" fillId="0" borderId="18" xfId="0" applyNumberFormat="1" applyFont="1" applyBorder="1" applyAlignment="1">
      <alignment vertical="center" wrapText="1"/>
    </xf>
    <xf numFmtId="17" fontId="48" fillId="0" borderId="16" xfId="0" applyNumberFormat="1" applyFont="1" applyBorder="1" applyAlignment="1">
      <alignment vertical="center" wrapText="1"/>
    </xf>
    <xf numFmtId="6" fontId="48" fillId="0" borderId="18" xfId="0" applyNumberFormat="1" applyFont="1" applyBorder="1" applyAlignment="1">
      <alignment vertical="center" wrapText="1"/>
    </xf>
    <xf numFmtId="6" fontId="48" fillId="0" borderId="16" xfId="0" applyNumberFormat="1" applyFont="1" applyBorder="1" applyAlignment="1">
      <alignment vertical="center" wrapText="1"/>
    </xf>
    <xf numFmtId="14" fontId="48" fillId="0" borderId="18" xfId="0" applyNumberFormat="1" applyFont="1" applyBorder="1" applyAlignment="1">
      <alignment vertical="center" wrapText="1"/>
    </xf>
    <xf numFmtId="14" fontId="48" fillId="0" borderId="16" xfId="0" applyNumberFormat="1" applyFont="1" applyBorder="1" applyAlignment="1">
      <alignment vertical="center" wrapText="1"/>
    </xf>
    <xf numFmtId="8" fontId="53" fillId="0" borderId="18" xfId="0" applyNumberFormat="1" applyFont="1" applyBorder="1" applyAlignment="1">
      <alignment vertical="center" wrapText="1"/>
    </xf>
    <xf numFmtId="0" fontId="53" fillId="0" borderId="16" xfId="0" applyFont="1" applyBorder="1" applyAlignment="1">
      <alignment vertical="center" wrapText="1"/>
    </xf>
    <xf numFmtId="17" fontId="53" fillId="0" borderId="18" xfId="0" applyNumberFormat="1" applyFont="1" applyBorder="1" applyAlignment="1">
      <alignment vertical="center" wrapText="1"/>
    </xf>
    <xf numFmtId="17" fontId="53" fillId="0" borderId="16" xfId="0" applyNumberFormat="1" applyFont="1" applyBorder="1" applyAlignment="1">
      <alignment vertical="center" wrapText="1"/>
    </xf>
    <xf numFmtId="8" fontId="53" fillId="0" borderId="16" xfId="0" applyNumberFormat="1" applyFont="1" applyBorder="1" applyAlignment="1">
      <alignment vertical="center" wrapText="1"/>
    </xf>
    <xf numFmtId="0" fontId="53" fillId="0" borderId="18" xfId="0" applyFont="1" applyBorder="1" applyAlignment="1">
      <alignment vertical="center" wrapText="1"/>
    </xf>
    <xf numFmtId="14" fontId="53" fillId="0" borderId="18" xfId="0" applyNumberFormat="1" applyFont="1" applyBorder="1" applyAlignment="1">
      <alignment vertical="center" wrapText="1"/>
    </xf>
    <xf numFmtId="14" fontId="53" fillId="0" borderId="16" xfId="0" applyNumberFormat="1" applyFont="1" applyBorder="1" applyAlignment="1">
      <alignment vertical="center" wrapText="1"/>
    </xf>
    <xf numFmtId="0" fontId="5" fillId="2" borderId="0" xfId="0" applyFont="1" applyFill="1"/>
  </cellXfs>
  <cellStyles count="5">
    <cellStyle name="Comma [0]" xfId="2" builtinId="6"/>
    <cellStyle name="Currency" xfId="3" builtinId="4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88"/>
  <sheetViews>
    <sheetView tabSelected="1" zoomScaleNormal="100" workbookViewId="0">
      <pane ySplit="2" topLeftCell="A214" activePane="bottomLeft" state="frozen"/>
      <selection activeCell="C1" sqref="C1"/>
      <selection pane="bottomLeft" activeCell="G255" sqref="G255"/>
    </sheetView>
  </sheetViews>
  <sheetFormatPr defaultRowHeight="11.25" x14ac:dyDescent="0.2"/>
  <cols>
    <col min="1" max="1" width="25" style="2" bestFit="1" customWidth="1"/>
    <col min="2" max="2" width="18.85546875" style="2" bestFit="1" customWidth="1"/>
    <col min="3" max="3" width="13" style="4" bestFit="1" customWidth="1"/>
    <col min="4" max="4" width="10.42578125" style="4" bestFit="1" customWidth="1"/>
    <col min="5" max="5" width="25.7109375" style="2" bestFit="1" customWidth="1"/>
    <col min="6" max="6" width="9.85546875" style="2" bestFit="1" customWidth="1"/>
    <col min="7" max="7" width="12.140625" style="4" bestFit="1" customWidth="1"/>
    <col min="8" max="11" width="9.85546875" style="4" bestFit="1" customWidth="1"/>
    <col min="12" max="12" width="10.140625" style="4" bestFit="1" customWidth="1"/>
    <col min="13" max="19" width="9.85546875" style="4" bestFit="1" customWidth="1"/>
    <col min="20" max="20" width="11.7109375" style="4" bestFit="1" customWidth="1"/>
    <col min="21" max="21" width="7.7109375" style="4" bestFit="1" customWidth="1"/>
    <col min="22" max="22" width="10.85546875" style="4" customWidth="1"/>
    <col min="23" max="23" width="9.28515625" style="4" bestFit="1" customWidth="1"/>
    <col min="24" max="24" width="9" style="4" bestFit="1" customWidth="1"/>
    <col min="25" max="25" width="9.85546875" style="4" bestFit="1" customWidth="1"/>
    <col min="26" max="26" width="10.28515625" style="2" bestFit="1" customWidth="1"/>
    <col min="27" max="16384" width="9.140625" style="2"/>
  </cols>
  <sheetData>
    <row r="1" spans="1:24" x14ac:dyDescent="0.2">
      <c r="A1" s="14" t="s">
        <v>38</v>
      </c>
      <c r="B1" s="14"/>
      <c r="E1" s="285" t="s">
        <v>357</v>
      </c>
      <c r="F1" s="285"/>
      <c r="L1" s="24" t="s">
        <v>70</v>
      </c>
    </row>
    <row r="2" spans="1:24" x14ac:dyDescent="0.2">
      <c r="A2" s="18" t="s">
        <v>0</v>
      </c>
      <c r="B2" s="25" t="s">
        <v>50</v>
      </c>
      <c r="C2" s="5"/>
      <c r="D2" s="26" t="s">
        <v>1</v>
      </c>
      <c r="E2" s="1"/>
      <c r="F2" s="1"/>
      <c r="G2" s="5"/>
      <c r="H2" s="37" t="s">
        <v>75</v>
      </c>
      <c r="I2" s="37" t="s">
        <v>76</v>
      </c>
      <c r="J2" s="37" t="s">
        <v>77</v>
      </c>
      <c r="K2" s="37" t="s">
        <v>78</v>
      </c>
      <c r="L2" s="5" t="s">
        <v>28</v>
      </c>
      <c r="M2" s="37" t="s">
        <v>79</v>
      </c>
      <c r="N2" s="37" t="s">
        <v>80</v>
      </c>
      <c r="O2" s="37" t="s">
        <v>81</v>
      </c>
      <c r="P2" s="37" t="s">
        <v>82</v>
      </c>
      <c r="Q2" s="37" t="s">
        <v>240</v>
      </c>
      <c r="R2" s="37" t="s">
        <v>83</v>
      </c>
      <c r="S2" s="37" t="s">
        <v>226</v>
      </c>
      <c r="T2" s="37" t="s">
        <v>222</v>
      </c>
      <c r="U2" s="37" t="s">
        <v>223</v>
      </c>
      <c r="V2" s="37" t="s">
        <v>224</v>
      </c>
      <c r="W2" s="37" t="s">
        <v>225</v>
      </c>
      <c r="X2" s="37" t="s">
        <v>84</v>
      </c>
    </row>
    <row r="3" spans="1:24" x14ac:dyDescent="0.2">
      <c r="A3" s="18" t="s">
        <v>2</v>
      </c>
      <c r="B3" s="18" t="s">
        <v>3</v>
      </c>
      <c r="C3" s="17" t="s">
        <v>4</v>
      </c>
      <c r="D3" s="17" t="s">
        <v>2</v>
      </c>
      <c r="E3" s="18" t="s">
        <v>3</v>
      </c>
      <c r="F3" s="18" t="s">
        <v>5</v>
      </c>
      <c r="G3" s="17" t="s">
        <v>4</v>
      </c>
      <c r="H3" s="17" t="s">
        <v>6</v>
      </c>
      <c r="I3" s="17" t="s">
        <v>89</v>
      </c>
      <c r="J3" s="17" t="s">
        <v>7</v>
      </c>
      <c r="K3" s="17" t="s">
        <v>27</v>
      </c>
      <c r="L3" s="17" t="s">
        <v>29</v>
      </c>
      <c r="M3" s="17" t="s">
        <v>33</v>
      </c>
      <c r="N3" s="17" t="s">
        <v>25</v>
      </c>
      <c r="O3" s="17" t="s">
        <v>34</v>
      </c>
      <c r="P3" s="17" t="s">
        <v>8</v>
      </c>
      <c r="Q3" s="17" t="s">
        <v>35</v>
      </c>
      <c r="R3" s="17" t="s">
        <v>36</v>
      </c>
      <c r="S3" s="17" t="s">
        <v>32</v>
      </c>
      <c r="T3" s="17"/>
      <c r="U3" s="17" t="s">
        <v>30</v>
      </c>
      <c r="V3" s="17"/>
      <c r="W3" s="17" t="s">
        <v>10</v>
      </c>
      <c r="X3" s="17" t="s">
        <v>9</v>
      </c>
    </row>
    <row r="4" spans="1:24" x14ac:dyDescent="0.2">
      <c r="A4" s="12">
        <v>45748</v>
      </c>
      <c r="B4" s="14" t="s">
        <v>37</v>
      </c>
      <c r="C4" s="177">
        <v>17439.419999999998</v>
      </c>
      <c r="D4" s="10">
        <v>45762</v>
      </c>
      <c r="E4" s="21" t="s">
        <v>360</v>
      </c>
      <c r="F4" s="21" t="s">
        <v>291</v>
      </c>
      <c r="G4" s="4">
        <f>SUM((H4:X4))</f>
        <v>144</v>
      </c>
      <c r="U4" s="4">
        <v>120</v>
      </c>
      <c r="X4" s="4">
        <v>24</v>
      </c>
    </row>
    <row r="5" spans="1:24" x14ac:dyDescent="0.2">
      <c r="A5" s="23">
        <v>45756</v>
      </c>
      <c r="B5" s="21" t="s">
        <v>362</v>
      </c>
      <c r="C5" s="3">
        <v>6</v>
      </c>
      <c r="D5" s="178"/>
      <c r="E5" s="21" t="s">
        <v>361</v>
      </c>
      <c r="F5" s="21" t="s">
        <v>291</v>
      </c>
      <c r="G5" s="4">
        <f t="shared" ref="G5:G18" si="0">SUM((H5:X5))</f>
        <v>125.55</v>
      </c>
      <c r="I5" s="4">
        <v>125.55</v>
      </c>
    </row>
    <row r="6" spans="1:24" x14ac:dyDescent="0.2">
      <c r="A6" s="20">
        <v>45755</v>
      </c>
      <c r="B6" s="21" t="s">
        <v>363</v>
      </c>
      <c r="C6" s="4">
        <v>11.5</v>
      </c>
      <c r="E6" s="21" t="s">
        <v>368</v>
      </c>
      <c r="F6" s="21" t="s">
        <v>291</v>
      </c>
      <c r="G6" s="4">
        <f t="shared" si="0"/>
        <v>372.6</v>
      </c>
      <c r="S6" s="4">
        <v>77.239999999999995</v>
      </c>
      <c r="U6" s="4">
        <v>295.36</v>
      </c>
    </row>
    <row r="7" spans="1:24" x14ac:dyDescent="0.2">
      <c r="A7" s="10">
        <v>45763</v>
      </c>
      <c r="B7" s="21" t="s">
        <v>364</v>
      </c>
      <c r="C7" s="4">
        <v>11.5</v>
      </c>
      <c r="E7" s="21" t="s">
        <v>367</v>
      </c>
      <c r="F7" s="21" t="s">
        <v>291</v>
      </c>
      <c r="G7" s="4">
        <f t="shared" si="0"/>
        <v>45.6</v>
      </c>
      <c r="U7" s="4">
        <v>0</v>
      </c>
      <c r="V7" s="4">
        <v>38</v>
      </c>
      <c r="X7" s="4">
        <v>7.6</v>
      </c>
    </row>
    <row r="8" spans="1:24" x14ac:dyDescent="0.2">
      <c r="A8" s="23">
        <v>45769</v>
      </c>
      <c r="B8" s="21" t="s">
        <v>365</v>
      </c>
      <c r="C8" s="4">
        <v>214.35</v>
      </c>
      <c r="E8" s="21" t="s">
        <v>369</v>
      </c>
      <c r="F8" s="21" t="s">
        <v>291</v>
      </c>
      <c r="G8" s="4">
        <f t="shared" si="0"/>
        <v>54.33</v>
      </c>
      <c r="L8" s="4">
        <v>54.33</v>
      </c>
    </row>
    <row r="9" spans="1:24" x14ac:dyDescent="0.2">
      <c r="A9" s="10">
        <v>45769</v>
      </c>
      <c r="B9" s="44" t="s">
        <v>366</v>
      </c>
      <c r="C9" s="4">
        <v>41212</v>
      </c>
      <c r="E9" s="21" t="s">
        <v>370</v>
      </c>
      <c r="F9" s="21" t="s">
        <v>296</v>
      </c>
      <c r="G9" s="4">
        <f t="shared" si="0"/>
        <v>395.17</v>
      </c>
      <c r="P9" s="4">
        <v>376.35</v>
      </c>
      <c r="X9" s="4">
        <v>18.82</v>
      </c>
    </row>
    <row r="10" spans="1:24" x14ac:dyDescent="0.2">
      <c r="A10" s="35">
        <v>45777</v>
      </c>
      <c r="B10" s="21" t="s">
        <v>392</v>
      </c>
      <c r="C10" s="4">
        <v>11.5</v>
      </c>
      <c r="E10" s="21" t="s">
        <v>370</v>
      </c>
      <c r="F10" s="21" t="s">
        <v>296</v>
      </c>
      <c r="G10" s="4">
        <f t="shared" si="0"/>
        <v>17.600000000000001</v>
      </c>
      <c r="P10" s="4">
        <v>16.760000000000002</v>
      </c>
      <c r="X10" s="4">
        <v>0.84</v>
      </c>
    </row>
    <row r="11" spans="1:24" x14ac:dyDescent="0.2">
      <c r="A11" s="35"/>
      <c r="B11" s="21"/>
      <c r="D11" s="178"/>
      <c r="E11" s="21" t="s">
        <v>371</v>
      </c>
      <c r="F11" s="21" t="s">
        <v>296</v>
      </c>
      <c r="G11" s="4">
        <f t="shared" si="0"/>
        <v>19.600000000000001</v>
      </c>
      <c r="P11" s="4">
        <v>18.670000000000002</v>
      </c>
      <c r="X11" s="4">
        <v>0.93</v>
      </c>
    </row>
    <row r="12" spans="1:24" x14ac:dyDescent="0.2">
      <c r="A12" s="14"/>
      <c r="B12" s="14" t="s">
        <v>88</v>
      </c>
      <c r="C12" s="11">
        <f>SUM(C5:C11)</f>
        <v>41466.85</v>
      </c>
      <c r="E12" s="21" t="s">
        <v>372</v>
      </c>
      <c r="F12" s="21" t="s">
        <v>296</v>
      </c>
      <c r="G12" s="4">
        <f t="shared" si="0"/>
        <v>25.88</v>
      </c>
      <c r="P12" s="4">
        <v>0</v>
      </c>
      <c r="U12" s="4">
        <v>24.65</v>
      </c>
      <c r="X12" s="4">
        <v>1.23</v>
      </c>
    </row>
    <row r="13" spans="1:24" x14ac:dyDescent="0.2">
      <c r="A13" s="35">
        <v>45779</v>
      </c>
      <c r="B13" s="21" t="s">
        <v>393</v>
      </c>
      <c r="C13" s="24">
        <v>423.16</v>
      </c>
      <c r="E13" s="21" t="s">
        <v>373</v>
      </c>
      <c r="F13" s="21" t="s">
        <v>291</v>
      </c>
      <c r="G13" s="4">
        <f t="shared" si="0"/>
        <v>173.4</v>
      </c>
      <c r="U13" s="4">
        <v>173.4</v>
      </c>
    </row>
    <row r="14" spans="1:24" x14ac:dyDescent="0.2">
      <c r="A14" s="44">
        <v>45804</v>
      </c>
      <c r="B14" s="21" t="s">
        <v>408</v>
      </c>
      <c r="C14" s="4">
        <v>700</v>
      </c>
      <c r="E14" s="21" t="s">
        <v>374</v>
      </c>
      <c r="F14" s="21" t="s">
        <v>291</v>
      </c>
      <c r="G14" s="4">
        <f t="shared" si="0"/>
        <v>945.99</v>
      </c>
      <c r="M14" s="4">
        <v>527.79</v>
      </c>
      <c r="O14" s="4">
        <v>346.5</v>
      </c>
      <c r="X14" s="4">
        <v>71.7</v>
      </c>
    </row>
    <row r="15" spans="1:24" x14ac:dyDescent="0.2">
      <c r="A15" s="23"/>
      <c r="B15" s="21" t="s">
        <v>409</v>
      </c>
      <c r="D15" s="179"/>
      <c r="E15" s="21" t="s">
        <v>375</v>
      </c>
      <c r="F15" s="21" t="s">
        <v>291</v>
      </c>
      <c r="G15" s="4">
        <f t="shared" si="0"/>
        <v>43</v>
      </c>
      <c r="K15" s="4">
        <v>43</v>
      </c>
    </row>
    <row r="16" spans="1:24" x14ac:dyDescent="0.2">
      <c r="A16" s="21"/>
      <c r="B16" s="21"/>
      <c r="C16" s="11"/>
      <c r="E16" s="21"/>
      <c r="F16" s="21" t="s">
        <v>296</v>
      </c>
      <c r="P16" s="4">
        <v>0.5</v>
      </c>
      <c r="X16" s="4">
        <v>0.02</v>
      </c>
    </row>
    <row r="17" spans="1:26" x14ac:dyDescent="0.2">
      <c r="A17" s="21"/>
      <c r="B17" s="21"/>
      <c r="C17" s="11"/>
      <c r="E17" s="21" t="s">
        <v>377</v>
      </c>
      <c r="F17" s="21" t="s">
        <v>291</v>
      </c>
      <c r="G17" s="4">
        <f t="shared" si="0"/>
        <v>27.06</v>
      </c>
      <c r="L17" s="4">
        <v>27.06</v>
      </c>
    </row>
    <row r="18" spans="1:26" x14ac:dyDescent="0.2">
      <c r="A18" s="21"/>
      <c r="B18" s="21"/>
      <c r="C18" s="11"/>
      <c r="E18" s="21" t="s">
        <v>376</v>
      </c>
      <c r="F18" s="21" t="s">
        <v>291</v>
      </c>
      <c r="G18" s="4">
        <f t="shared" si="0"/>
        <v>996.42</v>
      </c>
      <c r="H18" s="4">
        <v>996.42</v>
      </c>
    </row>
    <row r="19" spans="1:26" x14ac:dyDescent="0.2">
      <c r="A19" s="10"/>
      <c r="B19" s="14" t="s">
        <v>283</v>
      </c>
      <c r="C19" s="11">
        <f>SUM(C13:C16)</f>
        <v>1123.1600000000001</v>
      </c>
      <c r="D19" s="144" t="s">
        <v>288</v>
      </c>
      <c r="E19" s="14" t="s">
        <v>288</v>
      </c>
      <c r="F19" s="21"/>
      <c r="G19" s="11">
        <f>SUM(G4:G18)</f>
        <v>3386.2000000000003</v>
      </c>
      <c r="H19" s="4">
        <f>SUM(H4:H18)</f>
        <v>996.42</v>
      </c>
      <c r="I19" s="4">
        <f t="shared" ref="I19:X19" si="1">SUM(I4:I18)</f>
        <v>125.55</v>
      </c>
      <c r="J19" s="4">
        <f t="shared" si="1"/>
        <v>0</v>
      </c>
      <c r="K19" s="4">
        <f t="shared" si="1"/>
        <v>43</v>
      </c>
      <c r="L19" s="4">
        <f t="shared" si="1"/>
        <v>81.39</v>
      </c>
      <c r="M19" s="4">
        <f t="shared" si="1"/>
        <v>527.79</v>
      </c>
      <c r="N19" s="4">
        <f t="shared" si="1"/>
        <v>0</v>
      </c>
      <c r="O19" s="4">
        <f t="shared" si="1"/>
        <v>346.5</v>
      </c>
      <c r="P19" s="4">
        <f t="shared" si="1"/>
        <v>412.28000000000003</v>
      </c>
      <c r="Q19" s="4">
        <f t="shared" si="1"/>
        <v>0</v>
      </c>
      <c r="R19" s="4">
        <f t="shared" si="1"/>
        <v>0</v>
      </c>
      <c r="S19" s="4">
        <f t="shared" si="1"/>
        <v>77.239999999999995</v>
      </c>
      <c r="T19" s="4">
        <f t="shared" si="1"/>
        <v>0</v>
      </c>
      <c r="U19" s="4">
        <f t="shared" si="1"/>
        <v>613.41</v>
      </c>
      <c r="V19" s="4">
        <f t="shared" si="1"/>
        <v>38</v>
      </c>
      <c r="W19" s="4">
        <f t="shared" si="1"/>
        <v>0</v>
      </c>
      <c r="X19" s="11">
        <f t="shared" si="1"/>
        <v>125.14</v>
      </c>
      <c r="Z19" s="3"/>
    </row>
    <row r="20" spans="1:26" x14ac:dyDescent="0.2">
      <c r="A20" s="23">
        <v>45838</v>
      </c>
      <c r="B20" s="21" t="s">
        <v>206</v>
      </c>
      <c r="C20" s="4">
        <v>100.12</v>
      </c>
      <c r="D20" s="10"/>
      <c r="E20" s="21" t="s">
        <v>394</v>
      </c>
      <c r="F20" s="21" t="s">
        <v>291</v>
      </c>
    </row>
    <row r="21" spans="1:26" ht="12.75" x14ac:dyDescent="0.2">
      <c r="A21" s="44">
        <v>45831</v>
      </c>
      <c r="B21" s="21" t="s">
        <v>423</v>
      </c>
      <c r="C21" s="24">
        <v>17.22</v>
      </c>
      <c r="D21" s="242">
        <v>45790</v>
      </c>
      <c r="E21" s="21" t="s">
        <v>395</v>
      </c>
      <c r="F21" s="21" t="s">
        <v>291</v>
      </c>
      <c r="G21" s="4">
        <f t="shared" ref="G21:G87" si="2">SUM((H21:X21))</f>
        <v>82.53</v>
      </c>
      <c r="U21" s="4">
        <v>82.53</v>
      </c>
    </row>
    <row r="22" spans="1:26" x14ac:dyDescent="0.2">
      <c r="A22" s="10">
        <v>45825</v>
      </c>
      <c r="B22" s="21" t="s">
        <v>424</v>
      </c>
      <c r="C22" s="24">
        <v>356.5</v>
      </c>
      <c r="D22" s="10"/>
      <c r="E22" s="21" t="s">
        <v>396</v>
      </c>
      <c r="F22" s="21" t="s">
        <v>291</v>
      </c>
      <c r="G22" s="4">
        <f t="shared" si="2"/>
        <v>999.72</v>
      </c>
      <c r="J22" s="4">
        <v>999.72</v>
      </c>
    </row>
    <row r="23" spans="1:26" x14ac:dyDescent="0.2">
      <c r="A23" s="10"/>
      <c r="B23" s="21"/>
      <c r="C23" s="24"/>
      <c r="D23" s="10"/>
      <c r="E23" s="21" t="s">
        <v>397</v>
      </c>
      <c r="F23" s="21" t="s">
        <v>291</v>
      </c>
      <c r="G23" s="4">
        <f t="shared" si="2"/>
        <v>490.99</v>
      </c>
      <c r="Q23" s="4">
        <v>409.16</v>
      </c>
      <c r="X23" s="4">
        <v>81.83</v>
      </c>
    </row>
    <row r="24" spans="1:26" x14ac:dyDescent="0.2">
      <c r="A24" s="10"/>
      <c r="B24" s="21"/>
      <c r="C24" s="24"/>
      <c r="D24" s="10"/>
      <c r="E24" s="21" t="s">
        <v>398</v>
      </c>
      <c r="F24" s="21" t="s">
        <v>291</v>
      </c>
      <c r="G24" s="4">
        <f t="shared" si="2"/>
        <v>450</v>
      </c>
      <c r="H24" s="24" t="s">
        <v>472</v>
      </c>
      <c r="S24" s="4">
        <v>260</v>
      </c>
      <c r="T24" s="4">
        <v>190</v>
      </c>
    </row>
    <row r="25" spans="1:26" x14ac:dyDescent="0.2">
      <c r="A25" s="10"/>
      <c r="B25" s="14" t="s">
        <v>284</v>
      </c>
      <c r="C25" s="11">
        <f>SUM(C20:C24)</f>
        <v>473.84000000000003</v>
      </c>
      <c r="D25" s="10"/>
      <c r="E25" s="21" t="s">
        <v>399</v>
      </c>
      <c r="F25" s="21" t="s">
        <v>291</v>
      </c>
      <c r="G25" s="4">
        <f t="shared" si="2"/>
        <v>368.42</v>
      </c>
      <c r="U25" s="24">
        <v>368.42</v>
      </c>
    </row>
    <row r="26" spans="1:26" x14ac:dyDescent="0.2">
      <c r="A26" s="46">
        <v>45868</v>
      </c>
      <c r="B26" s="14" t="s">
        <v>486</v>
      </c>
      <c r="C26" s="11">
        <v>350</v>
      </c>
      <c r="D26" s="10"/>
      <c r="E26" s="21" t="s">
        <v>400</v>
      </c>
      <c r="F26" s="21" t="s">
        <v>291</v>
      </c>
      <c r="G26" s="4">
        <f t="shared" si="2"/>
        <v>28</v>
      </c>
      <c r="K26" s="4">
        <v>28</v>
      </c>
    </row>
    <row r="27" spans="1:26" x14ac:dyDescent="0.2">
      <c r="A27" s="35"/>
      <c r="B27" s="21"/>
      <c r="D27" s="10"/>
      <c r="E27" s="21" t="s">
        <v>361</v>
      </c>
      <c r="F27" s="21" t="s">
        <v>291</v>
      </c>
      <c r="G27" s="4">
        <f t="shared" si="2"/>
        <v>125.55</v>
      </c>
      <c r="I27" s="4">
        <v>125.55</v>
      </c>
    </row>
    <row r="28" spans="1:26" x14ac:dyDescent="0.2">
      <c r="A28" s="35"/>
      <c r="B28" s="21"/>
      <c r="D28" s="10">
        <v>45786</v>
      </c>
      <c r="E28" s="21" t="s">
        <v>401</v>
      </c>
      <c r="F28" s="21" t="s">
        <v>291</v>
      </c>
      <c r="G28" s="4">
        <f t="shared" si="2"/>
        <v>16.919999999999998</v>
      </c>
      <c r="P28" s="4">
        <v>16.11</v>
      </c>
      <c r="X28" s="4">
        <v>0.81</v>
      </c>
    </row>
    <row r="29" spans="1:26" x14ac:dyDescent="0.2">
      <c r="A29" s="35"/>
      <c r="B29" s="14" t="s">
        <v>285</v>
      </c>
      <c r="C29" s="11">
        <f>SUM(C26:C28)</f>
        <v>350</v>
      </c>
      <c r="D29" s="10"/>
      <c r="E29" s="21" t="s">
        <v>401</v>
      </c>
      <c r="F29" s="21" t="s">
        <v>296</v>
      </c>
      <c r="G29" s="4">
        <f t="shared" si="2"/>
        <v>343.66</v>
      </c>
      <c r="P29" s="4">
        <v>327.3</v>
      </c>
      <c r="X29" s="4">
        <v>16.36</v>
      </c>
    </row>
    <row r="30" spans="1:26" x14ac:dyDescent="0.2">
      <c r="A30" s="35">
        <v>45888</v>
      </c>
      <c r="B30" s="21" t="s">
        <v>507</v>
      </c>
      <c r="C30" s="4">
        <v>350</v>
      </c>
      <c r="D30" s="10"/>
      <c r="E30" s="21" t="s">
        <v>372</v>
      </c>
      <c r="F30" s="21" t="s">
        <v>291</v>
      </c>
      <c r="G30" s="4">
        <f t="shared" si="2"/>
        <v>20.62</v>
      </c>
      <c r="U30" s="4">
        <v>19.64</v>
      </c>
      <c r="X30" s="4">
        <v>0.98</v>
      </c>
    </row>
    <row r="31" spans="1:26" x14ac:dyDescent="0.2">
      <c r="A31" s="35"/>
      <c r="B31" s="21"/>
      <c r="D31" s="10"/>
      <c r="E31" s="21" t="s">
        <v>402</v>
      </c>
      <c r="F31" s="21" t="s">
        <v>291</v>
      </c>
      <c r="G31" s="4">
        <f t="shared" si="2"/>
        <v>131.1</v>
      </c>
      <c r="M31" s="4">
        <v>131.1</v>
      </c>
    </row>
    <row r="32" spans="1:26" x14ac:dyDescent="0.2">
      <c r="A32" s="35"/>
      <c r="B32" s="21"/>
      <c r="D32" s="10"/>
      <c r="E32" s="21" t="s">
        <v>403</v>
      </c>
      <c r="F32" s="21" t="s">
        <v>291</v>
      </c>
      <c r="G32" s="4">
        <f t="shared" si="2"/>
        <v>18.330000000000002</v>
      </c>
      <c r="P32" s="4">
        <v>17.46</v>
      </c>
      <c r="X32" s="4">
        <v>0.87</v>
      </c>
    </row>
    <row r="33" spans="1:25" x14ac:dyDescent="0.2">
      <c r="A33" s="35"/>
      <c r="B33" s="21"/>
      <c r="D33" s="10"/>
      <c r="E33" s="21" t="s">
        <v>369</v>
      </c>
      <c r="F33" s="21" t="s">
        <v>291</v>
      </c>
      <c r="G33" s="4">
        <f t="shared" si="2"/>
        <v>11.25</v>
      </c>
      <c r="L33" s="4">
        <v>11.25</v>
      </c>
    </row>
    <row r="34" spans="1:25" x14ac:dyDescent="0.2">
      <c r="A34" s="35"/>
      <c r="B34" s="21"/>
      <c r="D34" s="10"/>
      <c r="E34" s="21" t="s">
        <v>404</v>
      </c>
      <c r="F34" s="21" t="s">
        <v>291</v>
      </c>
      <c r="G34" s="4">
        <f t="shared" si="2"/>
        <v>28.7</v>
      </c>
      <c r="T34" s="4">
        <v>28.7</v>
      </c>
    </row>
    <row r="35" spans="1:25" x14ac:dyDescent="0.2">
      <c r="A35" s="35"/>
      <c r="B35" s="21"/>
      <c r="D35" s="10"/>
      <c r="E35" s="21" t="s">
        <v>405</v>
      </c>
      <c r="F35" s="21"/>
      <c r="G35" s="4">
        <f t="shared" si="2"/>
        <v>53.06</v>
      </c>
      <c r="L35" s="4">
        <v>53.06</v>
      </c>
    </row>
    <row r="36" spans="1:25" x14ac:dyDescent="0.2">
      <c r="A36" s="35"/>
      <c r="B36" s="21"/>
      <c r="D36" s="10">
        <v>45808</v>
      </c>
      <c r="E36" s="21" t="s">
        <v>406</v>
      </c>
      <c r="F36" s="21" t="s">
        <v>291</v>
      </c>
      <c r="G36" s="4">
        <f t="shared" si="2"/>
        <v>996.42</v>
      </c>
      <c r="H36" s="4">
        <v>996.42</v>
      </c>
    </row>
    <row r="37" spans="1:25" x14ac:dyDescent="0.2">
      <c r="A37" s="35"/>
      <c r="B37" s="21"/>
      <c r="D37" s="10"/>
      <c r="E37" s="21" t="s">
        <v>407</v>
      </c>
      <c r="F37" s="21" t="s">
        <v>291</v>
      </c>
      <c r="G37" s="4">
        <f t="shared" si="2"/>
        <v>2231.16</v>
      </c>
      <c r="Q37" s="4">
        <v>1859.3</v>
      </c>
      <c r="X37" s="4">
        <v>371.86</v>
      </c>
    </row>
    <row r="38" spans="1:25" x14ac:dyDescent="0.2">
      <c r="B38" s="21"/>
      <c r="D38" s="143" t="s">
        <v>54</v>
      </c>
      <c r="E38" s="14" t="s">
        <v>378</v>
      </c>
      <c r="G38" s="11">
        <f>SUM(G20:G37)</f>
        <v>6396.4299999999994</v>
      </c>
      <c r="H38" s="11">
        <f t="shared" ref="H38:X38" si="3">SUM(H20:H37)</f>
        <v>996.42</v>
      </c>
      <c r="I38" s="11">
        <f t="shared" si="3"/>
        <v>125.55</v>
      </c>
      <c r="J38" s="11">
        <f t="shared" si="3"/>
        <v>999.72</v>
      </c>
      <c r="K38" s="11">
        <f t="shared" si="3"/>
        <v>28</v>
      </c>
      <c r="L38" s="11">
        <f t="shared" si="3"/>
        <v>64.31</v>
      </c>
      <c r="M38" s="11">
        <f t="shared" si="3"/>
        <v>131.1</v>
      </c>
      <c r="N38" s="4">
        <f t="shared" si="3"/>
        <v>0</v>
      </c>
      <c r="O38" s="4">
        <f t="shared" si="3"/>
        <v>0</v>
      </c>
      <c r="P38" s="11">
        <f t="shared" si="3"/>
        <v>360.87</v>
      </c>
      <c r="Q38" s="11">
        <f t="shared" si="3"/>
        <v>2268.46</v>
      </c>
      <c r="R38" s="4">
        <f t="shared" si="3"/>
        <v>0</v>
      </c>
      <c r="S38" s="11">
        <f t="shared" si="3"/>
        <v>260</v>
      </c>
      <c r="T38" s="11">
        <f t="shared" si="3"/>
        <v>218.7</v>
      </c>
      <c r="U38" s="11">
        <f t="shared" si="3"/>
        <v>470.59000000000003</v>
      </c>
      <c r="V38" s="4">
        <f t="shared" si="3"/>
        <v>0</v>
      </c>
      <c r="W38" s="4">
        <f t="shared" si="3"/>
        <v>0</v>
      </c>
      <c r="X38" s="11">
        <f t="shared" si="3"/>
        <v>472.71000000000004</v>
      </c>
    </row>
    <row r="39" spans="1:25" x14ac:dyDescent="0.2">
      <c r="A39" s="10"/>
      <c r="B39" s="21"/>
      <c r="C39" s="51"/>
      <c r="D39" s="10"/>
      <c r="E39" s="21" t="s">
        <v>375</v>
      </c>
      <c r="F39" s="21" t="s">
        <v>291</v>
      </c>
      <c r="G39" s="4">
        <f t="shared" si="2"/>
        <v>28</v>
      </c>
      <c r="K39" s="4">
        <v>28</v>
      </c>
    </row>
    <row r="40" spans="1:25" x14ac:dyDescent="0.2">
      <c r="A40" s="35"/>
      <c r="B40" s="14" t="s">
        <v>286</v>
      </c>
      <c r="C40" s="11">
        <f>SUM(C30:C39)</f>
        <v>350</v>
      </c>
      <c r="D40" s="12"/>
      <c r="E40" s="21" t="s">
        <v>369</v>
      </c>
      <c r="F40" s="21" t="s">
        <v>291</v>
      </c>
      <c r="G40" s="4">
        <f t="shared" si="2"/>
        <v>52.16</v>
      </c>
      <c r="L40" s="4">
        <v>52.16</v>
      </c>
    </row>
    <row r="41" spans="1:25" x14ac:dyDescent="0.2">
      <c r="A41" s="35"/>
      <c r="B41" s="21"/>
      <c r="D41" s="10"/>
      <c r="E41" s="21" t="s">
        <v>414</v>
      </c>
      <c r="F41" s="21" t="s">
        <v>291</v>
      </c>
      <c r="G41" s="4">
        <f t="shared" si="2"/>
        <v>125.75</v>
      </c>
      <c r="I41" s="4">
        <v>125.75</v>
      </c>
    </row>
    <row r="42" spans="1:25" x14ac:dyDescent="0.2">
      <c r="A42" s="44"/>
      <c r="B42" s="44"/>
      <c r="D42" s="23"/>
      <c r="E42" s="21" t="s">
        <v>415</v>
      </c>
      <c r="F42" s="21" t="s">
        <v>291</v>
      </c>
      <c r="G42" s="4">
        <f t="shared" si="2"/>
        <v>285.60000000000002</v>
      </c>
      <c r="P42" s="4">
        <v>238</v>
      </c>
      <c r="X42" s="4">
        <v>47.6</v>
      </c>
    </row>
    <row r="43" spans="1:25" x14ac:dyDescent="0.2">
      <c r="A43" s="35"/>
      <c r="B43" s="21"/>
      <c r="C43" s="24"/>
      <c r="D43" s="10"/>
      <c r="E43" s="21" t="s">
        <v>416</v>
      </c>
      <c r="F43" s="21" t="s">
        <v>291</v>
      </c>
      <c r="G43" s="4">
        <f t="shared" si="2"/>
        <v>475</v>
      </c>
      <c r="S43" s="4">
        <v>330</v>
      </c>
      <c r="T43" s="4">
        <v>145</v>
      </c>
    </row>
    <row r="44" spans="1:25" x14ac:dyDescent="0.2">
      <c r="A44" s="35"/>
      <c r="B44" s="21"/>
      <c r="C44" s="24"/>
      <c r="D44" s="10"/>
      <c r="E44" s="21" t="s">
        <v>399</v>
      </c>
      <c r="F44" s="21" t="s">
        <v>291</v>
      </c>
      <c r="G44" s="4">
        <f t="shared" si="2"/>
        <v>318.29000000000002</v>
      </c>
      <c r="U44" s="4">
        <v>295.36</v>
      </c>
      <c r="V44" s="4">
        <v>22.93</v>
      </c>
    </row>
    <row r="45" spans="1:25" x14ac:dyDescent="0.2">
      <c r="A45" s="10"/>
      <c r="B45" s="21"/>
      <c r="C45" s="24"/>
      <c r="D45" s="10"/>
      <c r="E45" s="21" t="s">
        <v>417</v>
      </c>
      <c r="F45" s="21" t="s">
        <v>291</v>
      </c>
      <c r="G45" s="4">
        <f t="shared" si="2"/>
        <v>25</v>
      </c>
      <c r="Q45" s="4">
        <v>25</v>
      </c>
    </row>
    <row r="46" spans="1:25" x14ac:dyDescent="0.2">
      <c r="A46" s="35"/>
      <c r="B46" s="14" t="s">
        <v>96</v>
      </c>
      <c r="C46" s="11">
        <f>SUM(C41:C45)</f>
        <v>0</v>
      </c>
      <c r="D46" s="10"/>
      <c r="E46" s="21" t="s">
        <v>418</v>
      </c>
      <c r="F46" s="21" t="s">
        <v>291</v>
      </c>
      <c r="G46" s="24">
        <f t="shared" si="2"/>
        <v>71.239999999999995</v>
      </c>
      <c r="H46" s="11"/>
      <c r="I46" s="11"/>
      <c r="J46" s="11"/>
      <c r="K46" s="24"/>
      <c r="L46" s="11">
        <v>59.37</v>
      </c>
      <c r="M46" s="24"/>
      <c r="N46" s="11"/>
      <c r="O46" s="11"/>
      <c r="P46" s="11"/>
      <c r="Q46" s="24"/>
      <c r="R46" s="24"/>
      <c r="S46" s="24"/>
      <c r="T46" s="24"/>
      <c r="U46" s="24"/>
      <c r="V46" s="24"/>
      <c r="W46" s="24"/>
      <c r="X46" s="24">
        <v>11.87</v>
      </c>
      <c r="Y46" s="11"/>
    </row>
    <row r="47" spans="1:25" x14ac:dyDescent="0.2">
      <c r="A47" s="35"/>
      <c r="B47" s="21"/>
      <c r="D47" s="10"/>
      <c r="E47" s="21" t="s">
        <v>401</v>
      </c>
      <c r="F47" s="21" t="s">
        <v>296</v>
      </c>
      <c r="G47" s="24">
        <f t="shared" si="2"/>
        <v>350.41</v>
      </c>
      <c r="H47" s="11"/>
      <c r="I47" s="11"/>
      <c r="J47" s="11"/>
      <c r="K47" s="11"/>
      <c r="L47" s="11"/>
      <c r="M47" s="24"/>
      <c r="N47" s="11"/>
      <c r="O47" s="11"/>
      <c r="P47" s="24">
        <v>333.72</v>
      </c>
      <c r="Q47" s="11"/>
      <c r="R47" s="24"/>
      <c r="S47" s="24"/>
      <c r="T47" s="24"/>
      <c r="U47" s="24"/>
      <c r="V47" s="24"/>
      <c r="W47" s="24"/>
      <c r="X47" s="24">
        <v>16.690000000000001</v>
      </c>
      <c r="Y47" s="11"/>
    </row>
    <row r="48" spans="1:25" x14ac:dyDescent="0.2">
      <c r="A48" s="35"/>
      <c r="B48" s="21"/>
      <c r="C48" s="24"/>
      <c r="D48" s="10"/>
      <c r="E48" s="21" t="s">
        <v>371</v>
      </c>
      <c r="F48" s="21" t="s">
        <v>296</v>
      </c>
      <c r="G48" s="24">
        <f t="shared" si="2"/>
        <v>18.350000000000001</v>
      </c>
      <c r="H48" s="11"/>
      <c r="I48" s="11"/>
      <c r="J48" s="11"/>
      <c r="K48" s="11"/>
      <c r="L48" s="24"/>
      <c r="M48" s="24"/>
      <c r="N48" s="11"/>
      <c r="O48" s="11"/>
      <c r="P48" s="24">
        <v>17.48</v>
      </c>
      <c r="Q48" s="11"/>
      <c r="R48" s="24"/>
      <c r="S48" s="24"/>
      <c r="T48" s="24"/>
      <c r="U48" s="24"/>
      <c r="V48" s="24"/>
      <c r="W48" s="24"/>
      <c r="X48" s="24">
        <v>0.87</v>
      </c>
      <c r="Y48" s="11"/>
    </row>
    <row r="49" spans="1:26" x14ac:dyDescent="0.2">
      <c r="B49" s="21"/>
      <c r="C49" s="24"/>
      <c r="D49" s="10"/>
      <c r="E49" s="21" t="s">
        <v>419</v>
      </c>
      <c r="F49" s="21" t="s">
        <v>296</v>
      </c>
      <c r="G49" s="24">
        <f t="shared" si="2"/>
        <v>28.78</v>
      </c>
      <c r="H49" s="11"/>
      <c r="I49" s="11"/>
      <c r="J49" s="11"/>
      <c r="K49" s="11"/>
      <c r="L49" s="24"/>
      <c r="M49" s="24"/>
      <c r="N49" s="11"/>
      <c r="O49" s="11"/>
      <c r="P49" s="11"/>
      <c r="Q49" s="11"/>
      <c r="R49" s="24"/>
      <c r="S49" s="24"/>
      <c r="T49" s="24"/>
      <c r="U49" s="24">
        <v>27.41</v>
      </c>
      <c r="V49" s="24"/>
      <c r="W49" s="24"/>
      <c r="X49" s="24">
        <v>1.37</v>
      </c>
      <c r="Y49" s="11"/>
    </row>
    <row r="50" spans="1:26" x14ac:dyDescent="0.2">
      <c r="A50" s="10"/>
      <c r="B50" s="21"/>
      <c r="C50" s="24"/>
      <c r="D50" s="10"/>
      <c r="E50" s="21" t="s">
        <v>420</v>
      </c>
      <c r="F50" s="21" t="s">
        <v>296</v>
      </c>
      <c r="G50" s="24">
        <f t="shared" si="2"/>
        <v>6</v>
      </c>
      <c r="H50" s="24"/>
      <c r="I50" s="11"/>
      <c r="J50" s="11"/>
      <c r="K50" s="11"/>
      <c r="L50" s="11">
        <v>6</v>
      </c>
      <c r="M50" s="24"/>
      <c r="N50" s="11"/>
      <c r="O50" s="11"/>
      <c r="P50" s="11"/>
      <c r="Q50" s="11"/>
      <c r="R50" s="24"/>
      <c r="S50" s="24"/>
      <c r="T50" s="24"/>
      <c r="U50" s="24"/>
      <c r="V50" s="24"/>
      <c r="W50" s="24"/>
      <c r="X50" s="24"/>
      <c r="Y50" s="11"/>
    </row>
    <row r="51" spans="1:26" x14ac:dyDescent="0.2">
      <c r="B51" s="46" t="s">
        <v>98</v>
      </c>
      <c r="C51" s="11">
        <f>SUM(C47:C50)</f>
        <v>0</v>
      </c>
      <c r="D51" s="10"/>
      <c r="E51" s="21" t="s">
        <v>376</v>
      </c>
      <c r="F51" s="21" t="s">
        <v>291</v>
      </c>
      <c r="G51" s="24">
        <f t="shared" si="2"/>
        <v>996.22</v>
      </c>
      <c r="H51" s="11">
        <v>996.22</v>
      </c>
      <c r="I51" s="11"/>
      <c r="J51" s="11"/>
      <c r="K51" s="11"/>
      <c r="L51" s="11"/>
      <c r="M51" s="24"/>
      <c r="N51" s="11"/>
      <c r="O51" s="11"/>
      <c r="P51" s="11"/>
      <c r="Q51" s="11"/>
      <c r="R51" s="24"/>
      <c r="S51" s="24"/>
      <c r="T51" s="24"/>
      <c r="U51" s="24"/>
      <c r="V51" s="24"/>
      <c r="W51" s="24"/>
      <c r="X51" s="24"/>
      <c r="Y51" s="11"/>
    </row>
    <row r="52" spans="1:26" x14ac:dyDescent="0.2">
      <c r="A52" s="23"/>
      <c r="B52" s="21"/>
      <c r="D52" s="10"/>
      <c r="E52" s="21" t="s">
        <v>421</v>
      </c>
      <c r="F52" s="21" t="s">
        <v>291</v>
      </c>
      <c r="G52" s="24">
        <f t="shared" si="2"/>
        <v>2231.16</v>
      </c>
      <c r="H52" s="11"/>
      <c r="I52" s="11"/>
      <c r="J52" s="11"/>
      <c r="K52" s="11"/>
      <c r="L52" s="24"/>
      <c r="M52" s="24"/>
      <c r="N52" s="11"/>
      <c r="O52" s="11"/>
      <c r="P52" s="11"/>
      <c r="Q52" s="24">
        <v>1859.3</v>
      </c>
      <c r="R52" s="24"/>
      <c r="S52" s="24"/>
      <c r="T52" s="24"/>
      <c r="U52" s="24"/>
      <c r="V52" s="24"/>
      <c r="W52" s="24"/>
      <c r="X52" s="24">
        <v>371.86</v>
      </c>
      <c r="Y52" s="11"/>
    </row>
    <row r="53" spans="1:26" x14ac:dyDescent="0.2">
      <c r="A53" s="10"/>
      <c r="B53" s="21"/>
      <c r="D53" s="10"/>
      <c r="E53" s="21" t="s">
        <v>484</v>
      </c>
      <c r="F53" s="22" t="s">
        <v>291</v>
      </c>
      <c r="G53" s="6">
        <f t="shared" si="2"/>
        <v>61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>
        <v>61</v>
      </c>
      <c r="V53" s="6"/>
      <c r="W53" s="6"/>
      <c r="X53" s="6"/>
    </row>
    <row r="54" spans="1:26" x14ac:dyDescent="0.2">
      <c r="D54" s="12"/>
      <c r="E54" s="21"/>
      <c r="F54" s="22"/>
      <c r="G54" s="146">
        <f t="shared" si="2"/>
        <v>0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6" x14ac:dyDescent="0.2">
      <c r="D55" s="145" t="s">
        <v>238</v>
      </c>
      <c r="E55" s="14" t="s">
        <v>238</v>
      </c>
      <c r="F55" s="7"/>
      <c r="G55" s="13">
        <f>SUM(G39:G54)</f>
        <v>5072.96</v>
      </c>
      <c r="H55" s="13">
        <f t="shared" ref="H55:X55" si="4">SUM(H39:H54)</f>
        <v>996.22</v>
      </c>
      <c r="I55" s="13">
        <f t="shared" si="4"/>
        <v>125.75</v>
      </c>
      <c r="J55" s="13">
        <f t="shared" si="4"/>
        <v>0</v>
      </c>
      <c r="K55" s="13">
        <f t="shared" si="4"/>
        <v>28</v>
      </c>
      <c r="L55" s="13">
        <f t="shared" si="4"/>
        <v>117.53</v>
      </c>
      <c r="M55" s="13">
        <f t="shared" si="4"/>
        <v>0</v>
      </c>
      <c r="N55" s="13">
        <f t="shared" si="4"/>
        <v>0</v>
      </c>
      <c r="O55" s="13">
        <f t="shared" si="4"/>
        <v>0</v>
      </c>
      <c r="P55" s="13">
        <f t="shared" si="4"/>
        <v>589.20000000000005</v>
      </c>
      <c r="Q55" s="13">
        <f t="shared" si="4"/>
        <v>1884.3</v>
      </c>
      <c r="R55" s="13">
        <f t="shared" si="4"/>
        <v>0</v>
      </c>
      <c r="S55" s="13">
        <f t="shared" si="4"/>
        <v>330</v>
      </c>
      <c r="T55" s="13">
        <f t="shared" si="4"/>
        <v>145</v>
      </c>
      <c r="U55" s="13">
        <f t="shared" si="4"/>
        <v>383.77000000000004</v>
      </c>
      <c r="V55" s="13">
        <f t="shared" si="4"/>
        <v>22.93</v>
      </c>
      <c r="W55" s="13">
        <f t="shared" si="4"/>
        <v>0</v>
      </c>
      <c r="X55" s="13">
        <f t="shared" si="4"/>
        <v>450.26</v>
      </c>
    </row>
    <row r="56" spans="1:26" x14ac:dyDescent="0.2">
      <c r="A56" s="10"/>
      <c r="B56" s="14" t="s">
        <v>219</v>
      </c>
      <c r="C56" s="11">
        <f>SUM(C52:C55)</f>
        <v>0</v>
      </c>
      <c r="D56" s="147"/>
      <c r="E56" s="21" t="s">
        <v>473</v>
      </c>
      <c r="F56" s="21" t="s">
        <v>296</v>
      </c>
      <c r="G56" s="4">
        <f t="shared" si="2"/>
        <v>24.630000000000003</v>
      </c>
      <c r="U56" s="4">
        <v>23.46</v>
      </c>
      <c r="X56" s="4">
        <v>1.17</v>
      </c>
    </row>
    <row r="57" spans="1:26" x14ac:dyDescent="0.2">
      <c r="A57" s="35"/>
      <c r="B57" s="21"/>
      <c r="C57" s="2"/>
      <c r="D57" s="148"/>
      <c r="E57" s="21" t="s">
        <v>370</v>
      </c>
      <c r="F57" s="21" t="s">
        <v>296</v>
      </c>
      <c r="G57" s="4">
        <f t="shared" si="2"/>
        <v>16.850000000000001</v>
      </c>
      <c r="P57" s="4">
        <v>16.05</v>
      </c>
      <c r="X57" s="4">
        <v>0.8</v>
      </c>
    </row>
    <row r="58" spans="1:26" ht="12.75" x14ac:dyDescent="0.2">
      <c r="A58" s="10"/>
      <c r="B58" s="21"/>
      <c r="C58" s="24"/>
      <c r="D58" s="10"/>
      <c r="E58" s="21" t="s">
        <v>370</v>
      </c>
      <c r="F58" s="21" t="s">
        <v>296</v>
      </c>
      <c r="G58" s="4">
        <f t="shared" si="2"/>
        <v>304.08000000000004</v>
      </c>
      <c r="P58" s="4">
        <v>289.60000000000002</v>
      </c>
      <c r="U58" s="4">
        <v>0</v>
      </c>
      <c r="X58" s="4">
        <v>14.48</v>
      </c>
      <c r="Z58" s="8"/>
    </row>
    <row r="59" spans="1:26" ht="12.75" x14ac:dyDescent="0.2">
      <c r="B59" s="14" t="s">
        <v>330</v>
      </c>
      <c r="C59" s="11">
        <f>SUM(C57:C58)</f>
        <v>0</v>
      </c>
      <c r="D59" s="10"/>
      <c r="E59" s="21" t="s">
        <v>474</v>
      </c>
      <c r="F59" s="21" t="s">
        <v>291</v>
      </c>
      <c r="G59" s="4">
        <f t="shared" si="2"/>
        <v>547.20000000000005</v>
      </c>
      <c r="N59" s="4">
        <v>456</v>
      </c>
      <c r="X59" s="4">
        <v>91.2</v>
      </c>
      <c r="Z59" s="8"/>
    </row>
    <row r="60" spans="1:26" ht="12.75" x14ac:dyDescent="0.2">
      <c r="A60" s="10"/>
      <c r="B60" s="21"/>
      <c r="E60" s="21" t="s">
        <v>475</v>
      </c>
      <c r="F60" s="21" t="s">
        <v>291</v>
      </c>
      <c r="G60" s="4">
        <f t="shared" si="2"/>
        <v>125.55</v>
      </c>
      <c r="I60" s="4">
        <v>125.55</v>
      </c>
      <c r="Z60" s="8"/>
    </row>
    <row r="61" spans="1:26" ht="12.75" x14ac:dyDescent="0.2">
      <c r="B61" s="21"/>
      <c r="E61" s="21" t="s">
        <v>476</v>
      </c>
      <c r="F61" s="21" t="s">
        <v>291</v>
      </c>
      <c r="G61" s="4">
        <f t="shared" si="2"/>
        <v>14</v>
      </c>
      <c r="R61" s="4">
        <v>11.67</v>
      </c>
      <c r="X61" s="4">
        <v>2.33</v>
      </c>
      <c r="Z61" s="8"/>
    </row>
    <row r="62" spans="1:26" ht="12.75" x14ac:dyDescent="0.2">
      <c r="B62" s="21"/>
      <c r="D62" s="10"/>
      <c r="E62" s="21" t="s">
        <v>477</v>
      </c>
      <c r="F62" s="21" t="s">
        <v>296</v>
      </c>
      <c r="G62" s="271">
        <f t="shared" si="2"/>
        <v>47</v>
      </c>
      <c r="H62" s="21"/>
      <c r="I62"/>
      <c r="J62"/>
      <c r="K62"/>
      <c r="L62"/>
      <c r="M62">
        <v>47</v>
      </c>
      <c r="N62"/>
      <c r="O62"/>
      <c r="P62"/>
      <c r="Q62"/>
      <c r="R62"/>
      <c r="Z62" s="8"/>
    </row>
    <row r="63" spans="1:26" ht="12.75" x14ac:dyDescent="0.2">
      <c r="A63" s="10"/>
      <c r="B63" s="14"/>
      <c r="C63" s="11"/>
      <c r="D63" s="10"/>
      <c r="E63" s="21" t="s">
        <v>398</v>
      </c>
      <c r="F63" s="21" t="s">
        <v>291</v>
      </c>
      <c r="G63" s="4">
        <f t="shared" si="2"/>
        <v>360</v>
      </c>
      <c r="S63" s="4">
        <v>260</v>
      </c>
      <c r="T63" s="4">
        <v>100</v>
      </c>
      <c r="Z63" s="8"/>
    </row>
    <row r="64" spans="1:26" ht="12.75" x14ac:dyDescent="0.2">
      <c r="A64" s="35"/>
      <c r="B64" s="21"/>
      <c r="C64" s="24"/>
      <c r="D64"/>
      <c r="E64" s="21" t="s">
        <v>478</v>
      </c>
      <c r="F64" s="21" t="s">
        <v>291</v>
      </c>
      <c r="G64" s="4">
        <f t="shared" si="2"/>
        <v>315.95999999999998</v>
      </c>
      <c r="U64" s="4">
        <v>315.95999999999998</v>
      </c>
      <c r="Z64" s="8"/>
    </row>
    <row r="65" spans="1:26" ht="12.75" x14ac:dyDescent="0.2">
      <c r="A65" s="35"/>
      <c r="B65" s="14" t="s">
        <v>220</v>
      </c>
      <c r="C65" s="11">
        <f>SUM(C60:C64)</f>
        <v>0</v>
      </c>
      <c r="D65" s="10"/>
      <c r="E65" s="21" t="s">
        <v>479</v>
      </c>
      <c r="F65" s="21" t="s">
        <v>291</v>
      </c>
      <c r="G65" s="4">
        <f t="shared" si="2"/>
        <v>428.79</v>
      </c>
      <c r="S65" s="4">
        <v>428.79</v>
      </c>
      <c r="Z65" s="8"/>
    </row>
    <row r="66" spans="1:26" ht="12.75" x14ac:dyDescent="0.2">
      <c r="A66" s="35"/>
      <c r="B66" s="21"/>
      <c r="C66" s="228"/>
      <c r="D66" s="10"/>
      <c r="E66" s="21" t="s">
        <v>369</v>
      </c>
      <c r="F66" s="21" t="s">
        <v>291</v>
      </c>
      <c r="G66" s="4">
        <f t="shared" si="2"/>
        <v>46.76</v>
      </c>
      <c r="L66" s="4">
        <v>46.76</v>
      </c>
      <c r="Z66" s="8"/>
    </row>
    <row r="67" spans="1:26" ht="12.75" x14ac:dyDescent="0.2">
      <c r="A67" s="35"/>
      <c r="B67" s="44"/>
      <c r="C67" s="24"/>
      <c r="D67" s="10"/>
      <c r="E67" s="21" t="s">
        <v>480</v>
      </c>
      <c r="F67" s="21" t="s">
        <v>291</v>
      </c>
      <c r="G67" s="4">
        <f t="shared" si="2"/>
        <v>259.2</v>
      </c>
      <c r="U67" s="4">
        <v>216</v>
      </c>
      <c r="X67" s="4">
        <v>43.2</v>
      </c>
      <c r="Z67" s="8"/>
    </row>
    <row r="68" spans="1:26" ht="12.75" x14ac:dyDescent="0.2">
      <c r="A68" s="35"/>
      <c r="B68" s="44"/>
      <c r="C68" s="24"/>
      <c r="D68" s="10"/>
      <c r="E68" s="21" t="s">
        <v>481</v>
      </c>
      <c r="F68" s="21" t="s">
        <v>291</v>
      </c>
      <c r="G68" s="4">
        <f t="shared" si="2"/>
        <v>42</v>
      </c>
      <c r="N68" s="4">
        <v>35</v>
      </c>
      <c r="X68" s="4">
        <v>7</v>
      </c>
      <c r="Z68" s="8"/>
    </row>
    <row r="69" spans="1:26" ht="12.75" x14ac:dyDescent="0.2">
      <c r="A69" s="35"/>
      <c r="B69" s="14" t="s">
        <v>48</v>
      </c>
      <c r="C69" s="11">
        <f>SUM(C66:C68)</f>
        <v>0</v>
      </c>
      <c r="D69" s="10"/>
      <c r="E69" s="21" t="s">
        <v>482</v>
      </c>
      <c r="F69" s="21" t="s">
        <v>296</v>
      </c>
      <c r="G69" s="4">
        <f>L69</f>
        <v>9</v>
      </c>
      <c r="L69" s="4">
        <v>9</v>
      </c>
      <c r="Z69" s="8"/>
    </row>
    <row r="70" spans="1:26" ht="12.75" x14ac:dyDescent="0.2">
      <c r="A70" s="35"/>
      <c r="B70" s="21"/>
      <c r="C70" s="24"/>
      <c r="D70" s="10"/>
      <c r="E70" s="21" t="s">
        <v>376</v>
      </c>
      <c r="F70" s="21" t="s">
        <v>291</v>
      </c>
      <c r="G70" s="4">
        <f t="shared" si="2"/>
        <v>996.42</v>
      </c>
      <c r="H70" s="4">
        <v>996.42</v>
      </c>
      <c r="Z70" s="8"/>
    </row>
    <row r="71" spans="1:26" ht="12.75" x14ac:dyDescent="0.2">
      <c r="A71" s="35"/>
      <c r="B71" s="21"/>
      <c r="C71" s="24"/>
      <c r="D71" s="10"/>
      <c r="E71" s="21" t="s">
        <v>371</v>
      </c>
      <c r="F71" s="21" t="s">
        <v>296</v>
      </c>
      <c r="G71" s="4">
        <f t="shared" si="2"/>
        <v>17.940000000000001</v>
      </c>
      <c r="P71" s="4">
        <v>17.09</v>
      </c>
      <c r="X71" s="4">
        <v>0.85</v>
      </c>
      <c r="Z71" s="8"/>
    </row>
    <row r="72" spans="1:26" ht="12.75" x14ac:dyDescent="0.2">
      <c r="A72" s="35"/>
      <c r="B72" s="21"/>
      <c r="C72" s="24"/>
      <c r="D72" s="10"/>
      <c r="E72" s="21" t="s">
        <v>485</v>
      </c>
      <c r="F72" s="21" t="s">
        <v>296</v>
      </c>
      <c r="G72" s="4">
        <f t="shared" si="2"/>
        <v>174.5</v>
      </c>
      <c r="U72" s="4">
        <v>174.5</v>
      </c>
      <c r="Z72" s="8"/>
    </row>
    <row r="73" spans="1:26" ht="12.75" x14ac:dyDescent="0.2">
      <c r="A73" s="35"/>
      <c r="B73" s="21"/>
      <c r="C73" s="24"/>
      <c r="D73" s="10"/>
      <c r="E73" s="21"/>
      <c r="F73" s="21"/>
      <c r="G73" s="4">
        <f t="shared" si="2"/>
        <v>0</v>
      </c>
      <c r="Z73" s="8"/>
    </row>
    <row r="74" spans="1:26" ht="12.75" x14ac:dyDescent="0.2">
      <c r="A74" s="35"/>
      <c r="B74" s="21"/>
      <c r="C74" s="24"/>
      <c r="D74" s="175" t="s">
        <v>318</v>
      </c>
      <c r="E74" s="174" t="s">
        <v>40</v>
      </c>
      <c r="G74" s="11">
        <f>SUM(G56:G73)</f>
        <v>3729.88</v>
      </c>
      <c r="H74" s="11">
        <f t="shared" ref="H74:P74" si="5">SUM(H56:H72)</f>
        <v>996.42</v>
      </c>
      <c r="I74" s="11">
        <f t="shared" si="5"/>
        <v>125.55</v>
      </c>
      <c r="J74" s="11">
        <f t="shared" si="5"/>
        <v>0</v>
      </c>
      <c r="K74" s="11">
        <f t="shared" si="5"/>
        <v>0</v>
      </c>
      <c r="L74" s="11">
        <f t="shared" si="5"/>
        <v>55.76</v>
      </c>
      <c r="M74" s="11">
        <f t="shared" si="5"/>
        <v>47</v>
      </c>
      <c r="N74" s="11">
        <f t="shared" si="5"/>
        <v>491</v>
      </c>
      <c r="O74" s="11">
        <f t="shared" si="5"/>
        <v>0</v>
      </c>
      <c r="P74" s="11">
        <f t="shared" si="5"/>
        <v>322.74</v>
      </c>
      <c r="Q74" s="11">
        <f>SUM(Q56:Q73)</f>
        <v>0</v>
      </c>
      <c r="R74" s="11">
        <f t="shared" ref="R74:X74" si="6">SUM(R56:R72)</f>
        <v>11.67</v>
      </c>
      <c r="S74" s="11">
        <f t="shared" si="6"/>
        <v>688.79</v>
      </c>
      <c r="T74" s="11">
        <f t="shared" si="6"/>
        <v>100</v>
      </c>
      <c r="U74" s="11">
        <f t="shared" si="6"/>
        <v>729.92</v>
      </c>
      <c r="V74" s="11">
        <f t="shared" si="6"/>
        <v>0</v>
      </c>
      <c r="W74" s="11">
        <f t="shared" si="6"/>
        <v>0</v>
      </c>
      <c r="X74" s="11">
        <f t="shared" si="6"/>
        <v>161.03</v>
      </c>
      <c r="Y74" s="11">
        <f>SUM(Y56:Y64)</f>
        <v>0</v>
      </c>
      <c r="Z74" s="8"/>
    </row>
    <row r="75" spans="1:26" ht="12.75" x14ac:dyDescent="0.2">
      <c r="A75" s="35"/>
      <c r="B75" s="21"/>
      <c r="C75" s="24"/>
      <c r="D75" s="10"/>
      <c r="E75" s="21" t="s">
        <v>487</v>
      </c>
      <c r="F75" s="21" t="s">
        <v>488</v>
      </c>
      <c r="G75" s="24">
        <f t="shared" si="2"/>
        <v>12.58</v>
      </c>
      <c r="H75" s="11"/>
      <c r="I75" s="24"/>
      <c r="J75" s="11"/>
      <c r="K75" s="11"/>
      <c r="L75" s="11"/>
      <c r="M75" s="11"/>
      <c r="N75" s="11"/>
      <c r="O75" s="11"/>
      <c r="P75" s="11"/>
      <c r="Q75" s="24"/>
      <c r="R75" s="24"/>
      <c r="S75" s="24"/>
      <c r="T75" s="24"/>
      <c r="U75" s="24">
        <v>10.48</v>
      </c>
      <c r="V75" s="24"/>
      <c r="W75" s="24"/>
      <c r="X75" s="24">
        <v>2.1</v>
      </c>
      <c r="Z75" s="8"/>
    </row>
    <row r="76" spans="1:26" ht="12.75" x14ac:dyDescent="0.2">
      <c r="A76" s="35"/>
      <c r="B76" s="21"/>
      <c r="C76" s="24"/>
      <c r="D76" s="150"/>
      <c r="E76" s="21" t="s">
        <v>489</v>
      </c>
      <c r="F76" s="21" t="s">
        <v>488</v>
      </c>
      <c r="G76" s="4">
        <f t="shared" si="2"/>
        <v>63.540000000000006</v>
      </c>
      <c r="U76" s="4">
        <v>52.95</v>
      </c>
      <c r="X76" s="4">
        <v>10.59</v>
      </c>
      <c r="Z76" s="8"/>
    </row>
    <row r="77" spans="1:26" ht="12.75" x14ac:dyDescent="0.2">
      <c r="A77" s="23"/>
      <c r="B77" s="21"/>
      <c r="D77" s="10"/>
      <c r="E77" s="21" t="s">
        <v>490</v>
      </c>
      <c r="F77" s="21" t="s">
        <v>488</v>
      </c>
      <c r="G77" s="4">
        <f t="shared" si="2"/>
        <v>21.5</v>
      </c>
      <c r="V77" s="4">
        <v>21.5</v>
      </c>
      <c r="Z77" s="8"/>
    </row>
    <row r="78" spans="1:26" ht="12.75" x14ac:dyDescent="0.2">
      <c r="A78" s="35"/>
      <c r="B78" s="21"/>
      <c r="D78" s="10"/>
      <c r="E78" s="21" t="s">
        <v>420</v>
      </c>
      <c r="F78" s="21" t="s">
        <v>296</v>
      </c>
      <c r="G78" s="4">
        <f t="shared" si="2"/>
        <v>9</v>
      </c>
      <c r="L78" s="4">
        <v>9</v>
      </c>
      <c r="Z78" s="8"/>
    </row>
    <row r="79" spans="1:26" ht="12.75" x14ac:dyDescent="0.2">
      <c r="A79" s="35"/>
      <c r="B79" s="21"/>
      <c r="D79" s="10"/>
      <c r="E79" s="21" t="s">
        <v>491</v>
      </c>
      <c r="F79" s="21" t="s">
        <v>291</v>
      </c>
      <c r="G79" s="4">
        <f t="shared" si="2"/>
        <v>400</v>
      </c>
      <c r="U79" s="4">
        <v>400</v>
      </c>
      <c r="Z79" s="8"/>
    </row>
    <row r="80" spans="1:26" ht="12.75" x14ac:dyDescent="0.2">
      <c r="A80" s="35"/>
      <c r="B80" s="21"/>
      <c r="D80" s="10"/>
      <c r="E80" s="21" t="s">
        <v>492</v>
      </c>
      <c r="F80" s="21" t="s">
        <v>291</v>
      </c>
      <c r="G80" s="4">
        <f t="shared" si="2"/>
        <v>113.91</v>
      </c>
      <c r="I80" s="4">
        <v>113.91</v>
      </c>
      <c r="Z80" s="8"/>
    </row>
    <row r="81" spans="1:26" ht="12.75" x14ac:dyDescent="0.2">
      <c r="A81" s="35"/>
      <c r="B81" s="21"/>
      <c r="D81" s="10"/>
      <c r="E81" s="21" t="s">
        <v>493</v>
      </c>
      <c r="F81" s="21" t="s">
        <v>291</v>
      </c>
      <c r="G81" s="4">
        <f t="shared" si="2"/>
        <v>36</v>
      </c>
      <c r="K81" s="4">
        <v>36</v>
      </c>
      <c r="Z81" s="8"/>
    </row>
    <row r="82" spans="1:26" ht="12.75" x14ac:dyDescent="0.2">
      <c r="B82" s="21"/>
      <c r="C82" s="24"/>
      <c r="D82" s="10"/>
      <c r="E82" s="21" t="s">
        <v>398</v>
      </c>
      <c r="F82" s="21" t="s">
        <v>291</v>
      </c>
      <c r="G82" s="4">
        <f t="shared" si="2"/>
        <v>405</v>
      </c>
      <c r="S82" s="4">
        <v>260</v>
      </c>
      <c r="T82" s="4">
        <v>145</v>
      </c>
      <c r="Z82" s="8"/>
    </row>
    <row r="83" spans="1:26" ht="12.75" x14ac:dyDescent="0.2">
      <c r="B83" s="14" t="s">
        <v>49</v>
      </c>
      <c r="C83" s="11">
        <f>SUM(C70:C82)</f>
        <v>0</v>
      </c>
      <c r="D83" s="10"/>
      <c r="E83" s="21" t="s">
        <v>494</v>
      </c>
      <c r="F83" s="21" t="s">
        <v>291</v>
      </c>
      <c r="G83" s="4">
        <f t="shared" si="2"/>
        <v>277.51</v>
      </c>
      <c r="U83" s="4">
        <v>277.51</v>
      </c>
      <c r="Z83" s="8"/>
    </row>
    <row r="84" spans="1:26" ht="12.75" x14ac:dyDescent="0.2">
      <c r="B84" s="14"/>
      <c r="C84" s="11"/>
      <c r="D84" s="10"/>
      <c r="E84" s="21" t="s">
        <v>495</v>
      </c>
      <c r="F84" s="21" t="s">
        <v>291</v>
      </c>
      <c r="G84" s="4">
        <f t="shared" si="2"/>
        <v>12</v>
      </c>
      <c r="R84" s="4">
        <v>10</v>
      </c>
      <c r="X84" s="4">
        <v>2</v>
      </c>
      <c r="Z84" s="8"/>
    </row>
    <row r="85" spans="1:26" ht="12.75" x14ac:dyDescent="0.2">
      <c r="B85" s="14"/>
      <c r="C85" s="11"/>
      <c r="D85" s="10"/>
      <c r="E85" s="21" t="s">
        <v>496</v>
      </c>
      <c r="F85" s="21" t="s">
        <v>291</v>
      </c>
      <c r="G85" s="4">
        <f t="shared" si="2"/>
        <v>378</v>
      </c>
      <c r="O85" s="4">
        <v>315</v>
      </c>
      <c r="X85" s="4">
        <v>63</v>
      </c>
      <c r="Z85" s="8"/>
    </row>
    <row r="86" spans="1:26" ht="12.75" x14ac:dyDescent="0.2">
      <c r="B86" s="14"/>
      <c r="C86" s="11"/>
      <c r="D86" s="10"/>
      <c r="E86" s="21" t="s">
        <v>497</v>
      </c>
      <c r="F86" s="21" t="s">
        <v>291</v>
      </c>
      <c r="G86" s="4">
        <f t="shared" si="2"/>
        <v>420</v>
      </c>
      <c r="P86" s="4">
        <v>350</v>
      </c>
      <c r="X86" s="4">
        <v>70</v>
      </c>
      <c r="Z86" s="8"/>
    </row>
    <row r="87" spans="1:26" ht="12.75" x14ac:dyDescent="0.2">
      <c r="B87" s="14"/>
      <c r="C87" s="11"/>
      <c r="D87" s="10"/>
      <c r="E87" s="21" t="s">
        <v>498</v>
      </c>
      <c r="F87" s="21" t="s">
        <v>291</v>
      </c>
      <c r="G87" s="4">
        <f t="shared" si="2"/>
        <v>49.46</v>
      </c>
      <c r="L87" s="4">
        <v>49.46</v>
      </c>
      <c r="Z87" s="8"/>
    </row>
    <row r="88" spans="1:26" ht="12.75" x14ac:dyDescent="0.2">
      <c r="B88" s="14"/>
      <c r="C88" s="11"/>
      <c r="D88" s="10"/>
      <c r="E88" s="21" t="s">
        <v>401</v>
      </c>
      <c r="F88" s="21" t="s">
        <v>291</v>
      </c>
      <c r="G88" s="4">
        <f t="shared" ref="G88:G149" si="7">SUM((H88:X88))</f>
        <v>312.52999999999997</v>
      </c>
      <c r="P88" s="4">
        <v>297.64999999999998</v>
      </c>
      <c r="X88" s="4">
        <v>14.88</v>
      </c>
      <c r="Z88" s="8"/>
    </row>
    <row r="89" spans="1:26" ht="12.75" x14ac:dyDescent="0.2">
      <c r="B89" s="14"/>
      <c r="C89" s="11"/>
      <c r="D89" s="10"/>
      <c r="E89" s="21" t="s">
        <v>401</v>
      </c>
      <c r="F89" s="21" t="s">
        <v>291</v>
      </c>
      <c r="G89" s="4">
        <f t="shared" si="7"/>
        <v>17.439999999999998</v>
      </c>
      <c r="P89" s="4">
        <v>16.61</v>
      </c>
      <c r="X89" s="4">
        <v>0.83</v>
      </c>
      <c r="Z89" s="8"/>
    </row>
    <row r="90" spans="1:26" ht="12.75" x14ac:dyDescent="0.2">
      <c r="B90" s="14"/>
      <c r="C90" s="11"/>
      <c r="D90" s="10"/>
      <c r="E90" s="21" t="s">
        <v>499</v>
      </c>
      <c r="F90" s="21" t="s">
        <v>291</v>
      </c>
      <c r="G90" s="4">
        <f t="shared" si="7"/>
        <v>45.64</v>
      </c>
      <c r="U90" s="4">
        <v>43.47</v>
      </c>
      <c r="X90" s="4">
        <v>2.17</v>
      </c>
      <c r="Z90" s="8"/>
    </row>
    <row r="91" spans="1:26" ht="12.75" x14ac:dyDescent="0.2">
      <c r="B91" s="14"/>
      <c r="C91" s="11"/>
      <c r="D91" s="10"/>
      <c r="E91" s="21" t="s">
        <v>371</v>
      </c>
      <c r="F91" s="21" t="s">
        <v>291</v>
      </c>
      <c r="G91" s="4">
        <f t="shared" si="7"/>
        <v>19.97</v>
      </c>
      <c r="P91" s="4">
        <v>19.02</v>
      </c>
      <c r="X91" s="4">
        <v>0.95</v>
      </c>
      <c r="Z91" s="8"/>
    </row>
    <row r="92" spans="1:26" ht="12.75" x14ac:dyDescent="0.2">
      <c r="B92" s="14"/>
      <c r="C92" s="11"/>
      <c r="D92" s="10"/>
      <c r="E92" s="21" t="s">
        <v>500</v>
      </c>
      <c r="F92" s="21" t="s">
        <v>291</v>
      </c>
      <c r="G92" s="4">
        <f t="shared" si="7"/>
        <v>996.42</v>
      </c>
      <c r="H92" s="4">
        <v>996.42</v>
      </c>
      <c r="Z92" s="8"/>
    </row>
    <row r="93" spans="1:26" ht="12.75" x14ac:dyDescent="0.2">
      <c r="B93" s="14"/>
      <c r="C93" s="11"/>
      <c r="D93" s="10"/>
      <c r="E93" s="21" t="s">
        <v>501</v>
      </c>
      <c r="F93" s="21" t="s">
        <v>291</v>
      </c>
      <c r="G93" s="4">
        <f t="shared" si="7"/>
        <v>181.6</v>
      </c>
      <c r="H93" s="4">
        <v>181.6</v>
      </c>
      <c r="Z93" s="8"/>
    </row>
    <row r="94" spans="1:26" ht="12.75" x14ac:dyDescent="0.2">
      <c r="B94" s="14"/>
      <c r="C94" s="11"/>
      <c r="D94" s="143" t="s">
        <v>319</v>
      </c>
      <c r="E94" s="174" t="s">
        <v>41</v>
      </c>
      <c r="F94" s="7"/>
      <c r="G94" s="13">
        <f>SUM(G75:G93)</f>
        <v>3772.0999999999995</v>
      </c>
      <c r="H94" s="13">
        <f>SUM(H75:H93)</f>
        <v>1178.02</v>
      </c>
      <c r="I94" s="13">
        <f t="shared" ref="I94:X94" si="8">SUM(I75:I93)</f>
        <v>113.91</v>
      </c>
      <c r="J94" s="13">
        <f t="shared" si="8"/>
        <v>0</v>
      </c>
      <c r="K94" s="13">
        <f t="shared" si="8"/>
        <v>36</v>
      </c>
      <c r="L94" s="13">
        <f t="shared" si="8"/>
        <v>58.46</v>
      </c>
      <c r="M94" s="13">
        <f t="shared" si="8"/>
        <v>0</v>
      </c>
      <c r="N94" s="13">
        <f t="shared" si="8"/>
        <v>0</v>
      </c>
      <c r="O94" s="13">
        <f t="shared" si="8"/>
        <v>315</v>
      </c>
      <c r="P94" s="13">
        <f t="shared" si="8"/>
        <v>683.28</v>
      </c>
      <c r="Q94" s="13">
        <f t="shared" si="8"/>
        <v>0</v>
      </c>
      <c r="R94" s="13">
        <f t="shared" si="8"/>
        <v>10</v>
      </c>
      <c r="S94" s="13">
        <f t="shared" si="8"/>
        <v>260</v>
      </c>
      <c r="T94" s="13">
        <f t="shared" si="8"/>
        <v>145</v>
      </c>
      <c r="U94" s="13">
        <f t="shared" si="8"/>
        <v>784.41000000000008</v>
      </c>
      <c r="V94" s="13">
        <f t="shared" si="8"/>
        <v>21.5</v>
      </c>
      <c r="W94" s="13">
        <f t="shared" si="8"/>
        <v>0</v>
      </c>
      <c r="X94" s="13">
        <f t="shared" si="8"/>
        <v>166.51999999999998</v>
      </c>
      <c r="Y94" s="11">
        <f t="shared" ref="Y94" si="9">SUM(Y75:Y86)</f>
        <v>0</v>
      </c>
      <c r="Z94" s="8"/>
    </row>
    <row r="95" spans="1:26" ht="12.75" x14ac:dyDescent="0.2">
      <c r="B95" s="14"/>
      <c r="C95" s="11"/>
      <c r="D95" s="10"/>
      <c r="E95" s="204"/>
      <c r="F95" s="21"/>
      <c r="G95" s="4">
        <f t="shared" si="7"/>
        <v>0</v>
      </c>
      <c r="Z95" s="8"/>
    </row>
    <row r="96" spans="1:26" ht="12.75" x14ac:dyDescent="0.2">
      <c r="A96" s="14"/>
      <c r="B96" s="14"/>
      <c r="C96" s="11"/>
      <c r="D96" s="31"/>
      <c r="E96" s="204"/>
      <c r="F96" s="21"/>
      <c r="G96" s="4">
        <f t="shared" si="7"/>
        <v>0</v>
      </c>
      <c r="Z96" s="8"/>
    </row>
    <row r="97" spans="1:26" ht="12.75" x14ac:dyDescent="0.2">
      <c r="A97" s="10"/>
      <c r="B97" s="14" t="s">
        <v>221</v>
      </c>
      <c r="C97" s="11"/>
      <c r="D97" s="10"/>
      <c r="E97" s="21"/>
      <c r="F97" s="21"/>
      <c r="G97" s="4">
        <f t="shared" si="7"/>
        <v>0</v>
      </c>
      <c r="Z97" s="8"/>
    </row>
    <row r="98" spans="1:26" ht="12.75" x14ac:dyDescent="0.2">
      <c r="A98" s="10"/>
      <c r="B98" s="21"/>
      <c r="D98" s="10"/>
      <c r="E98" s="21"/>
      <c r="F98" s="21"/>
      <c r="G98" s="4">
        <f t="shared" si="7"/>
        <v>0</v>
      </c>
      <c r="Z98" s="8"/>
    </row>
    <row r="99" spans="1:26" ht="12.75" x14ac:dyDescent="0.2">
      <c r="A99" s="35"/>
      <c r="B99" s="21"/>
      <c r="D99" s="23"/>
      <c r="E99" s="21"/>
      <c r="F99" s="21"/>
      <c r="G99" s="4">
        <f t="shared" si="7"/>
        <v>0</v>
      </c>
      <c r="Z99" s="8"/>
    </row>
    <row r="100" spans="1:26" ht="12.75" x14ac:dyDescent="0.2">
      <c r="A100" s="35"/>
      <c r="B100" s="14"/>
      <c r="C100" s="11"/>
      <c r="D100" s="23"/>
      <c r="E100" s="21"/>
      <c r="F100" s="21"/>
      <c r="G100" s="4">
        <f t="shared" si="7"/>
        <v>0</v>
      </c>
      <c r="Z100" s="8"/>
    </row>
    <row r="101" spans="1:26" ht="12.75" x14ac:dyDescent="0.2">
      <c r="A101" s="35"/>
      <c r="B101" s="21"/>
      <c r="D101" s="23"/>
      <c r="E101" s="21"/>
      <c r="F101" s="21"/>
      <c r="G101" s="4">
        <f t="shared" si="7"/>
        <v>0</v>
      </c>
      <c r="Z101" s="8"/>
    </row>
    <row r="102" spans="1:26" ht="12.75" x14ac:dyDescent="0.2">
      <c r="A102" s="35"/>
      <c r="B102" s="21"/>
      <c r="D102" s="23"/>
      <c r="E102" s="21"/>
      <c r="F102" s="21"/>
      <c r="G102" s="4">
        <f t="shared" si="7"/>
        <v>0</v>
      </c>
      <c r="Z102" s="8"/>
    </row>
    <row r="103" spans="1:26" ht="12.75" x14ac:dyDescent="0.2">
      <c r="A103" s="35"/>
      <c r="B103" s="21"/>
      <c r="C103" s="15"/>
      <c r="D103" s="23"/>
      <c r="E103" s="21"/>
      <c r="F103" s="21"/>
      <c r="G103" s="4">
        <f t="shared" si="7"/>
        <v>0</v>
      </c>
      <c r="Z103" s="8"/>
    </row>
    <row r="104" spans="1:26" ht="12.75" x14ac:dyDescent="0.2">
      <c r="A104" s="35"/>
      <c r="B104" s="21"/>
      <c r="D104" s="10"/>
      <c r="E104" s="21"/>
      <c r="F104" s="21"/>
      <c r="G104" s="4">
        <f t="shared" si="7"/>
        <v>0</v>
      </c>
      <c r="Z104" s="8"/>
    </row>
    <row r="105" spans="1:26" ht="12.75" x14ac:dyDescent="0.2">
      <c r="A105" s="35"/>
      <c r="B105" s="21"/>
      <c r="D105" s="10"/>
      <c r="E105" s="21"/>
      <c r="F105" s="21"/>
      <c r="G105" s="4">
        <f t="shared" si="7"/>
        <v>0</v>
      </c>
      <c r="Z105" s="8"/>
    </row>
    <row r="106" spans="1:26" ht="12.75" x14ac:dyDescent="0.2">
      <c r="A106" s="35"/>
      <c r="B106" s="21"/>
      <c r="D106" s="10"/>
      <c r="E106" s="205"/>
      <c r="F106" s="21"/>
      <c r="G106" s="4">
        <f t="shared" si="7"/>
        <v>0</v>
      </c>
      <c r="Z106" s="8"/>
    </row>
    <row r="107" spans="1:26" ht="12.75" x14ac:dyDescent="0.2">
      <c r="A107" s="35"/>
      <c r="B107" s="21"/>
      <c r="D107" s="10"/>
      <c r="E107" s="21"/>
      <c r="F107" s="21"/>
      <c r="G107" s="4">
        <f t="shared" si="7"/>
        <v>0</v>
      </c>
      <c r="Z107" s="8"/>
    </row>
    <row r="108" spans="1:26" ht="12.75" x14ac:dyDescent="0.2">
      <c r="A108" s="35"/>
      <c r="B108" s="21"/>
      <c r="D108" s="10"/>
      <c r="E108" s="21"/>
      <c r="F108" s="21"/>
      <c r="G108" s="4">
        <f t="shared" si="7"/>
        <v>0</v>
      </c>
      <c r="Z108" s="8"/>
    </row>
    <row r="109" spans="1:26" ht="12.75" x14ac:dyDescent="0.2">
      <c r="A109" s="35"/>
      <c r="B109" s="21"/>
      <c r="D109" s="10"/>
      <c r="E109" s="21"/>
      <c r="F109" s="21"/>
      <c r="G109" s="4">
        <f t="shared" si="7"/>
        <v>0</v>
      </c>
      <c r="Z109" s="8"/>
    </row>
    <row r="110" spans="1:26" ht="12.75" x14ac:dyDescent="0.2">
      <c r="A110" s="35"/>
      <c r="B110" s="21"/>
      <c r="D110" s="10"/>
      <c r="E110" s="174" t="s">
        <v>42</v>
      </c>
      <c r="G110" s="11">
        <f>SUM(G95:G109)</f>
        <v>0</v>
      </c>
      <c r="H110" s="11">
        <f>SUM(H95:H106)</f>
        <v>0</v>
      </c>
      <c r="I110" s="11">
        <f>SUM(I95:I109)</f>
        <v>0</v>
      </c>
      <c r="J110" s="11">
        <f>SUM(J95:J106)</f>
        <v>0</v>
      </c>
      <c r="K110" s="11">
        <f>SUM(K95:K106)</f>
        <v>0</v>
      </c>
      <c r="L110" s="11">
        <f>SUM(L95:L109)</f>
        <v>0</v>
      </c>
      <c r="M110" s="11">
        <f t="shared" ref="M110:X110" si="10">SUM(M95:M109)</f>
        <v>0</v>
      </c>
      <c r="N110" s="11">
        <f t="shared" si="10"/>
        <v>0</v>
      </c>
      <c r="O110" s="11">
        <f t="shared" si="10"/>
        <v>0</v>
      </c>
      <c r="P110" s="11">
        <f t="shared" si="10"/>
        <v>0</v>
      </c>
      <c r="Q110" s="11">
        <f t="shared" si="10"/>
        <v>0</v>
      </c>
      <c r="R110" s="11">
        <f t="shared" si="10"/>
        <v>0</v>
      </c>
      <c r="S110" s="11">
        <f t="shared" si="10"/>
        <v>0</v>
      </c>
      <c r="T110" s="11">
        <f t="shared" si="10"/>
        <v>0</v>
      </c>
      <c r="U110" s="11">
        <f t="shared" si="10"/>
        <v>0</v>
      </c>
      <c r="V110" s="11">
        <f t="shared" si="10"/>
        <v>0</v>
      </c>
      <c r="W110" s="11">
        <f t="shared" si="10"/>
        <v>0</v>
      </c>
      <c r="X110" s="11">
        <f t="shared" si="10"/>
        <v>0</v>
      </c>
      <c r="Y110" s="11">
        <f>SUM(Y95:Y106)</f>
        <v>0</v>
      </c>
      <c r="Z110" s="8"/>
    </row>
    <row r="111" spans="1:26" ht="12.75" x14ac:dyDescent="0.2">
      <c r="A111" s="14"/>
      <c r="B111" s="21"/>
      <c r="D111" s="10"/>
      <c r="E111" s="21"/>
      <c r="F111" s="21"/>
      <c r="G111" s="4">
        <f t="shared" si="7"/>
        <v>0</v>
      </c>
      <c r="Z111" s="8"/>
    </row>
    <row r="112" spans="1:26" ht="12.75" x14ac:dyDescent="0.2">
      <c r="B112" s="21"/>
      <c r="E112" s="21"/>
      <c r="F112" s="21"/>
      <c r="G112" s="4">
        <f t="shared" si="7"/>
        <v>0</v>
      </c>
      <c r="Z112" s="8"/>
    </row>
    <row r="113" spans="1:26" ht="12.75" x14ac:dyDescent="0.2">
      <c r="A113" s="10"/>
      <c r="B113" s="21"/>
      <c r="D113" s="10"/>
      <c r="E113" s="21"/>
      <c r="F113" s="21"/>
      <c r="G113" s="4">
        <f t="shared" si="7"/>
        <v>0</v>
      </c>
      <c r="Z113" s="8"/>
    </row>
    <row r="114" spans="1:26" ht="12.75" x14ac:dyDescent="0.2">
      <c r="A114" s="35"/>
      <c r="B114" s="21"/>
      <c r="E114" s="21"/>
      <c r="F114" s="21"/>
      <c r="G114" s="4">
        <f t="shared" si="7"/>
        <v>0</v>
      </c>
      <c r="Z114" s="8"/>
    </row>
    <row r="115" spans="1:26" ht="12.75" x14ac:dyDescent="0.2">
      <c r="A115" s="35"/>
      <c r="B115" s="21"/>
      <c r="E115" s="21"/>
      <c r="F115" s="21"/>
      <c r="G115" s="4">
        <f t="shared" si="7"/>
        <v>0</v>
      </c>
      <c r="Z115" s="8"/>
    </row>
    <row r="116" spans="1:26" ht="12.75" x14ac:dyDescent="0.2">
      <c r="A116" s="35"/>
      <c r="B116" s="21"/>
      <c r="C116" s="42"/>
      <c r="E116" s="204"/>
      <c r="F116" s="21"/>
      <c r="G116" s="4">
        <f t="shared" si="7"/>
        <v>0</v>
      </c>
      <c r="Z116" s="8"/>
    </row>
    <row r="117" spans="1:26" ht="12.75" x14ac:dyDescent="0.2">
      <c r="A117" s="44"/>
      <c r="C117" s="16"/>
      <c r="D117" s="10"/>
      <c r="E117" s="204"/>
      <c r="F117" s="21"/>
      <c r="G117" s="4">
        <f t="shared" si="7"/>
        <v>0</v>
      </c>
      <c r="Z117" s="8"/>
    </row>
    <row r="118" spans="1:26" ht="12.75" x14ac:dyDescent="0.2">
      <c r="A118" s="35"/>
      <c r="E118" s="21"/>
      <c r="F118" s="21"/>
      <c r="G118" s="4">
        <f t="shared" si="7"/>
        <v>0</v>
      </c>
      <c r="Z118" s="8"/>
    </row>
    <row r="119" spans="1:26" ht="12.75" x14ac:dyDescent="0.2">
      <c r="A119" s="44"/>
      <c r="B119" s="21"/>
      <c r="C119" s="3"/>
      <c r="D119" s="10"/>
      <c r="E119" s="204"/>
      <c r="F119" s="21"/>
      <c r="G119" s="4">
        <f t="shared" si="7"/>
        <v>0</v>
      </c>
      <c r="Z119" s="8"/>
    </row>
    <row r="120" spans="1:26" ht="12.75" x14ac:dyDescent="0.2">
      <c r="A120" s="44"/>
      <c r="B120" s="21"/>
      <c r="C120" s="3"/>
      <c r="E120" s="21"/>
      <c r="F120" s="21"/>
      <c r="G120" s="4">
        <f t="shared" si="7"/>
        <v>0</v>
      </c>
      <c r="Z120" s="8"/>
    </row>
    <row r="121" spans="1:26" ht="12.75" x14ac:dyDescent="0.2">
      <c r="A121" s="10"/>
      <c r="B121" s="21"/>
      <c r="C121" s="3"/>
      <c r="E121" s="205"/>
      <c r="F121" s="21"/>
      <c r="G121" s="4">
        <f t="shared" si="7"/>
        <v>0</v>
      </c>
      <c r="Z121" s="8"/>
    </row>
    <row r="122" spans="1:26" ht="12.75" x14ac:dyDescent="0.2">
      <c r="A122" s="10"/>
      <c r="B122" s="21"/>
      <c r="C122" s="3"/>
      <c r="E122" s="21"/>
      <c r="F122" s="21"/>
      <c r="G122" s="4">
        <f t="shared" si="7"/>
        <v>0</v>
      </c>
      <c r="Z122" s="8"/>
    </row>
    <row r="123" spans="1:26" ht="12.75" x14ac:dyDescent="0.2">
      <c r="A123" s="10"/>
      <c r="B123" s="21"/>
      <c r="C123" s="3"/>
      <c r="E123" s="21"/>
      <c r="F123" s="21"/>
      <c r="G123" s="4">
        <f t="shared" si="7"/>
        <v>0</v>
      </c>
      <c r="Z123" s="8"/>
    </row>
    <row r="124" spans="1:26" ht="12.75" x14ac:dyDescent="0.2">
      <c r="A124" s="10"/>
      <c r="B124" s="21"/>
      <c r="C124" s="3"/>
      <c r="E124" s="21"/>
      <c r="F124" s="21"/>
      <c r="G124" s="4">
        <f t="shared" si="7"/>
        <v>0</v>
      </c>
      <c r="Z124" s="8"/>
    </row>
    <row r="125" spans="1:26" ht="12.75" x14ac:dyDescent="0.2">
      <c r="A125" s="10"/>
      <c r="B125" s="21"/>
      <c r="C125" s="3"/>
      <c r="E125" s="21"/>
      <c r="F125" s="21"/>
      <c r="G125" s="4">
        <f t="shared" si="7"/>
        <v>0</v>
      </c>
      <c r="Z125" s="8"/>
    </row>
    <row r="126" spans="1:26" ht="12.75" x14ac:dyDescent="0.2">
      <c r="A126" s="10"/>
      <c r="B126" s="21"/>
      <c r="C126" s="3"/>
      <c r="E126" s="21"/>
      <c r="F126" s="21"/>
      <c r="G126" s="4">
        <f t="shared" si="7"/>
        <v>0</v>
      </c>
      <c r="Z126" s="8"/>
    </row>
    <row r="127" spans="1:26" ht="12.75" x14ac:dyDescent="0.2">
      <c r="A127" s="10"/>
      <c r="B127" s="21"/>
      <c r="C127" s="3"/>
      <c r="E127" s="21"/>
      <c r="F127" s="21"/>
      <c r="G127" s="4">
        <f t="shared" si="7"/>
        <v>0</v>
      </c>
      <c r="Z127" s="8"/>
    </row>
    <row r="128" spans="1:26" ht="12.75" x14ac:dyDescent="0.2">
      <c r="A128" s="10"/>
      <c r="B128" s="21"/>
      <c r="C128" s="3"/>
      <c r="D128" s="206"/>
      <c r="E128" s="21"/>
      <c r="F128" s="21"/>
      <c r="G128" s="4">
        <f t="shared" si="7"/>
        <v>0</v>
      </c>
      <c r="Z128" s="8"/>
    </row>
    <row r="129" spans="1:26" ht="12.75" x14ac:dyDescent="0.2">
      <c r="A129" s="10"/>
      <c r="B129" s="21"/>
      <c r="C129" s="3"/>
      <c r="E129" s="21"/>
      <c r="F129" s="21"/>
      <c r="G129" s="4">
        <f t="shared" si="7"/>
        <v>0</v>
      </c>
      <c r="Z129" s="8"/>
    </row>
    <row r="130" spans="1:26" ht="12.75" x14ac:dyDescent="0.2">
      <c r="A130" s="10"/>
      <c r="B130" s="21"/>
      <c r="C130" s="3"/>
      <c r="E130" s="174" t="s">
        <v>43</v>
      </c>
      <c r="F130" s="14"/>
      <c r="G130" s="11">
        <f>SUM(G111:G129)</f>
        <v>0</v>
      </c>
      <c r="H130" s="11">
        <f t="shared" ref="H130:X130" si="11">SUM(H111:H129)</f>
        <v>0</v>
      </c>
      <c r="I130" s="11">
        <f t="shared" si="11"/>
        <v>0</v>
      </c>
      <c r="J130" s="11">
        <f t="shared" si="11"/>
        <v>0</v>
      </c>
      <c r="K130" s="11">
        <f t="shared" si="11"/>
        <v>0</v>
      </c>
      <c r="L130" s="11">
        <f t="shared" si="11"/>
        <v>0</v>
      </c>
      <c r="M130" s="11">
        <f t="shared" si="11"/>
        <v>0</v>
      </c>
      <c r="N130" s="11">
        <f t="shared" si="11"/>
        <v>0</v>
      </c>
      <c r="O130" s="11">
        <f t="shared" si="11"/>
        <v>0</v>
      </c>
      <c r="P130" s="11">
        <f t="shared" si="11"/>
        <v>0</v>
      </c>
      <c r="Q130" s="11">
        <f t="shared" si="11"/>
        <v>0</v>
      </c>
      <c r="R130" s="11">
        <f t="shared" si="11"/>
        <v>0</v>
      </c>
      <c r="S130" s="11">
        <f t="shared" si="11"/>
        <v>0</v>
      </c>
      <c r="T130" s="11">
        <f t="shared" si="11"/>
        <v>0</v>
      </c>
      <c r="U130" s="11">
        <f t="shared" si="11"/>
        <v>0</v>
      </c>
      <c r="V130" s="11">
        <f t="shared" si="11"/>
        <v>0</v>
      </c>
      <c r="W130" s="11">
        <f t="shared" si="11"/>
        <v>0</v>
      </c>
      <c r="X130" s="11">
        <f t="shared" si="11"/>
        <v>0</v>
      </c>
      <c r="Z130" s="8"/>
    </row>
    <row r="131" spans="1:26" ht="12.75" x14ac:dyDescent="0.2">
      <c r="A131" s="35"/>
      <c r="B131" s="21"/>
      <c r="C131" s="3"/>
      <c r="D131" s="206"/>
      <c r="E131" s="207"/>
      <c r="F131" s="21"/>
      <c r="G131" s="4">
        <f t="shared" si="7"/>
        <v>0</v>
      </c>
      <c r="Z131" s="8"/>
    </row>
    <row r="132" spans="1:26" ht="12.75" x14ac:dyDescent="0.2">
      <c r="A132" s="35"/>
      <c r="B132" s="21"/>
      <c r="C132" s="3"/>
      <c r="E132" s="21"/>
      <c r="F132" s="21"/>
      <c r="G132" s="4">
        <f t="shared" si="7"/>
        <v>0</v>
      </c>
      <c r="Z132" s="8"/>
    </row>
    <row r="133" spans="1:26" ht="12.75" x14ac:dyDescent="0.2">
      <c r="A133" s="35"/>
      <c r="B133" s="21"/>
      <c r="C133" s="3"/>
      <c r="E133" s="21"/>
      <c r="F133" s="21"/>
      <c r="G133" s="24">
        <f t="shared" si="7"/>
        <v>0</v>
      </c>
      <c r="K133" s="11"/>
      <c r="L133" s="24"/>
      <c r="M133" s="11"/>
      <c r="N133" s="11"/>
      <c r="O133" s="11"/>
      <c r="P133" s="11"/>
      <c r="Q133" s="11"/>
      <c r="R133" s="11"/>
      <c r="S133" s="24"/>
      <c r="T133" s="24"/>
      <c r="U133" s="24"/>
      <c r="V133" s="24"/>
      <c r="W133" s="24"/>
      <c r="X133" s="24"/>
      <c r="Z133" s="8"/>
    </row>
    <row r="134" spans="1:26" ht="12.75" x14ac:dyDescent="0.2">
      <c r="A134" s="35"/>
      <c r="B134" s="21"/>
      <c r="C134" s="32"/>
      <c r="E134" s="21"/>
      <c r="F134" s="21"/>
      <c r="G134" s="4">
        <f t="shared" si="7"/>
        <v>0</v>
      </c>
      <c r="Z134" s="8"/>
    </row>
    <row r="135" spans="1:26" x14ac:dyDescent="0.2">
      <c r="A135" s="35"/>
      <c r="B135" s="21"/>
      <c r="C135" s="3"/>
      <c r="E135" s="21"/>
      <c r="F135" s="21"/>
      <c r="G135" s="4">
        <f t="shared" si="7"/>
        <v>0</v>
      </c>
    </row>
    <row r="136" spans="1:26" x14ac:dyDescent="0.2">
      <c r="A136" s="46"/>
      <c r="B136" s="21"/>
      <c r="C136" s="3"/>
      <c r="E136" s="21"/>
      <c r="F136" s="21"/>
      <c r="G136" s="4">
        <f t="shared" si="7"/>
        <v>0</v>
      </c>
    </row>
    <row r="137" spans="1:26" x14ac:dyDescent="0.2">
      <c r="A137" s="46"/>
      <c r="B137" s="21"/>
      <c r="C137" s="3"/>
      <c r="D137" s="10"/>
      <c r="E137" s="21"/>
      <c r="F137" s="21"/>
      <c r="G137" s="4">
        <f t="shared" si="7"/>
        <v>0</v>
      </c>
      <c r="Z137" s="4"/>
    </row>
    <row r="138" spans="1:26" x14ac:dyDescent="0.2">
      <c r="A138" s="14"/>
      <c r="B138" s="21"/>
      <c r="C138" s="3"/>
      <c r="E138" s="21"/>
      <c r="F138" s="21"/>
      <c r="G138" s="4">
        <f t="shared" si="7"/>
        <v>0</v>
      </c>
    </row>
    <row r="139" spans="1:26" x14ac:dyDescent="0.2">
      <c r="B139" s="21"/>
      <c r="C139" s="3"/>
      <c r="E139" s="21"/>
      <c r="F139" s="21"/>
      <c r="G139" s="4">
        <f t="shared" si="7"/>
        <v>0</v>
      </c>
    </row>
    <row r="140" spans="1:26" x14ac:dyDescent="0.2">
      <c r="B140" s="21"/>
      <c r="C140" s="32"/>
      <c r="E140" s="21"/>
      <c r="F140" s="21"/>
      <c r="G140" s="4">
        <f t="shared" si="7"/>
        <v>0</v>
      </c>
    </row>
    <row r="141" spans="1:26" x14ac:dyDescent="0.2">
      <c r="B141" s="21"/>
      <c r="C141" s="47"/>
      <c r="E141" s="21"/>
      <c r="F141" s="21"/>
      <c r="G141" s="4">
        <f t="shared" si="7"/>
        <v>0</v>
      </c>
    </row>
    <row r="142" spans="1:26" x14ac:dyDescent="0.2">
      <c r="B142" s="21"/>
      <c r="C142" s="3"/>
      <c r="E142" s="21"/>
      <c r="F142" s="21"/>
      <c r="G142" s="4">
        <f t="shared" si="7"/>
        <v>0</v>
      </c>
      <c r="R142" s="24"/>
    </row>
    <row r="143" spans="1:26" x14ac:dyDescent="0.2">
      <c r="B143" s="21"/>
      <c r="C143" s="11"/>
      <c r="E143" s="21"/>
      <c r="F143" s="21"/>
      <c r="G143" s="4">
        <f t="shared" si="7"/>
        <v>0</v>
      </c>
    </row>
    <row r="144" spans="1:26" x14ac:dyDescent="0.2">
      <c r="C144" s="11"/>
      <c r="E144" s="21"/>
      <c r="F144" s="21"/>
      <c r="G144" s="4">
        <f t="shared" si="7"/>
        <v>0</v>
      </c>
    </row>
    <row r="145" spans="3:25" x14ac:dyDescent="0.2">
      <c r="E145" s="21"/>
      <c r="F145" s="21"/>
      <c r="G145" s="4">
        <f t="shared" si="7"/>
        <v>0</v>
      </c>
    </row>
    <row r="146" spans="3:25" x14ac:dyDescent="0.2">
      <c r="C146" s="11"/>
      <c r="E146" s="21"/>
      <c r="F146" s="21"/>
      <c r="G146" s="4">
        <f t="shared" si="7"/>
        <v>0</v>
      </c>
    </row>
    <row r="147" spans="3:25" x14ac:dyDescent="0.2">
      <c r="C147" s="11"/>
      <c r="D147" s="206"/>
      <c r="E147" s="21"/>
      <c r="F147" s="21"/>
      <c r="G147" s="4">
        <f t="shared" si="7"/>
        <v>0</v>
      </c>
    </row>
    <row r="148" spans="3:25" x14ac:dyDescent="0.2">
      <c r="C148" s="11"/>
      <c r="D148" s="206"/>
      <c r="E148" s="21"/>
      <c r="F148" s="21"/>
      <c r="G148" s="4">
        <f t="shared" si="7"/>
        <v>0</v>
      </c>
    </row>
    <row r="149" spans="3:25" x14ac:dyDescent="0.2">
      <c r="C149" s="11"/>
      <c r="D149" s="206"/>
      <c r="E149" s="21"/>
      <c r="F149" s="21"/>
      <c r="G149" s="4">
        <f t="shared" si="7"/>
        <v>0</v>
      </c>
    </row>
    <row r="150" spans="3:25" x14ac:dyDescent="0.2">
      <c r="C150" s="11"/>
      <c r="E150" s="174" t="s">
        <v>44</v>
      </c>
      <c r="F150" s="7"/>
      <c r="G150" s="11">
        <f>SUM(G131:G149)</f>
        <v>0</v>
      </c>
      <c r="H150" s="11">
        <f>SUM(H131:H146)</f>
        <v>0</v>
      </c>
      <c r="I150" s="11">
        <f t="shared" ref="I150:W150" si="12">SUM(I131:I145)</f>
        <v>0</v>
      </c>
      <c r="J150" s="11">
        <f t="shared" si="12"/>
        <v>0</v>
      </c>
      <c r="K150" s="11">
        <f t="shared" si="12"/>
        <v>0</v>
      </c>
      <c r="L150" s="11">
        <f>SUM(L131:L149)</f>
        <v>0</v>
      </c>
      <c r="M150" s="11">
        <f t="shared" si="12"/>
        <v>0</v>
      </c>
      <c r="N150" s="11">
        <f t="shared" si="12"/>
        <v>0</v>
      </c>
      <c r="O150" s="11">
        <f t="shared" si="12"/>
        <v>0</v>
      </c>
      <c r="P150" s="11">
        <f t="shared" si="12"/>
        <v>0</v>
      </c>
      <c r="Q150" s="11">
        <f>SUM(Q131:Q149)</f>
        <v>0</v>
      </c>
      <c r="R150" s="11">
        <f t="shared" si="12"/>
        <v>0</v>
      </c>
      <c r="S150" s="11">
        <f t="shared" si="12"/>
        <v>0</v>
      </c>
      <c r="T150" s="11">
        <f>SUM(T132:T145)</f>
        <v>0</v>
      </c>
      <c r="U150" s="11">
        <f t="shared" si="12"/>
        <v>0</v>
      </c>
      <c r="V150" s="11">
        <f>SUM(V131:V146)</f>
        <v>0</v>
      </c>
      <c r="W150" s="11">
        <f t="shared" si="12"/>
        <v>0</v>
      </c>
      <c r="X150" s="11">
        <f>SUM(X131:X149)</f>
        <v>0</v>
      </c>
      <c r="Y150" s="11">
        <f>SUM(Y135:Y145)</f>
        <v>0</v>
      </c>
    </row>
    <row r="151" spans="3:25" ht="12" thickBot="1" x14ac:dyDescent="0.25">
      <c r="C151" s="11"/>
      <c r="E151" s="14"/>
      <c r="G151" s="36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36"/>
      <c r="U151" s="9"/>
      <c r="V151" s="9"/>
      <c r="W151" s="9"/>
      <c r="X151" s="9"/>
    </row>
    <row r="152" spans="3:25" ht="12" thickTop="1" x14ac:dyDescent="0.2">
      <c r="C152" s="11"/>
      <c r="E152" s="21"/>
      <c r="F152" s="21"/>
      <c r="G152" s="4">
        <f t="shared" ref="G152:G190" si="13">SUM((H152:X152))</f>
        <v>0</v>
      </c>
    </row>
    <row r="153" spans="3:25" x14ac:dyDescent="0.2">
      <c r="C153" s="11"/>
      <c r="D153" s="40"/>
      <c r="E153" s="21"/>
      <c r="F153" s="21"/>
      <c r="G153" s="4">
        <f t="shared" si="13"/>
        <v>0</v>
      </c>
    </row>
    <row r="154" spans="3:25" x14ac:dyDescent="0.2">
      <c r="C154" s="11"/>
      <c r="D154" s="10"/>
      <c r="E154" s="21"/>
      <c r="F154" s="21"/>
      <c r="G154" s="4">
        <f t="shared" si="13"/>
        <v>0</v>
      </c>
    </row>
    <row r="155" spans="3:25" x14ac:dyDescent="0.2">
      <c r="D155" s="10"/>
      <c r="E155" s="21"/>
      <c r="F155" s="38"/>
      <c r="G155" s="4">
        <f t="shared" si="13"/>
        <v>0</v>
      </c>
    </row>
    <row r="156" spans="3:25" x14ac:dyDescent="0.2">
      <c r="D156" s="10"/>
      <c r="E156" s="38"/>
      <c r="F156" s="38"/>
      <c r="G156" s="4">
        <f t="shared" si="13"/>
        <v>0</v>
      </c>
    </row>
    <row r="157" spans="3:25" x14ac:dyDescent="0.2">
      <c r="E157" s="38"/>
      <c r="F157" s="39"/>
      <c r="G157" s="4">
        <f t="shared" si="13"/>
        <v>0</v>
      </c>
    </row>
    <row r="158" spans="3:25" x14ac:dyDescent="0.2">
      <c r="C158" s="11"/>
      <c r="E158" s="38"/>
      <c r="F158" s="39"/>
      <c r="G158" s="4">
        <f t="shared" si="13"/>
        <v>0</v>
      </c>
    </row>
    <row r="159" spans="3:25" x14ac:dyDescent="0.2">
      <c r="C159" s="11"/>
      <c r="E159" s="38"/>
      <c r="F159" s="39"/>
      <c r="G159" s="4">
        <f t="shared" si="13"/>
        <v>0</v>
      </c>
    </row>
    <row r="160" spans="3:25" x14ac:dyDescent="0.2">
      <c r="C160" s="11"/>
      <c r="E160" s="38"/>
      <c r="F160" s="39"/>
      <c r="G160" s="4">
        <f t="shared" si="13"/>
        <v>0</v>
      </c>
    </row>
    <row r="161" spans="1:24" x14ac:dyDescent="0.2">
      <c r="E161" s="38"/>
      <c r="F161" s="39"/>
      <c r="G161" s="4">
        <f t="shared" si="13"/>
        <v>0</v>
      </c>
    </row>
    <row r="162" spans="1:24" x14ac:dyDescent="0.2">
      <c r="C162" s="11"/>
      <c r="E162" s="38"/>
      <c r="F162" s="39"/>
      <c r="G162" s="4">
        <f t="shared" si="13"/>
        <v>0</v>
      </c>
      <c r="Q162" s="3"/>
    </row>
    <row r="163" spans="1:24" x14ac:dyDescent="0.2">
      <c r="C163" s="16"/>
      <c r="E163" s="38"/>
      <c r="F163" s="39"/>
      <c r="G163" s="4">
        <f t="shared" si="13"/>
        <v>0</v>
      </c>
    </row>
    <row r="164" spans="1:24" x14ac:dyDescent="0.2">
      <c r="C164" s="16"/>
      <c r="E164" s="38"/>
      <c r="F164" s="39"/>
      <c r="G164" s="4">
        <f t="shared" si="13"/>
        <v>0</v>
      </c>
    </row>
    <row r="165" spans="1:24" x14ac:dyDescent="0.2">
      <c r="C165" s="16"/>
      <c r="E165" s="176" t="s">
        <v>45</v>
      </c>
      <c r="F165" s="14"/>
      <c r="G165" s="11">
        <f>SUM(G152:G164)</f>
        <v>0</v>
      </c>
      <c r="H165" s="11">
        <f>SUM(H152:H161)</f>
        <v>0</v>
      </c>
      <c r="I165" s="11">
        <f>SUM(I152:I161)</f>
        <v>0</v>
      </c>
      <c r="J165" s="11">
        <f>SUM(J152:J161)</f>
        <v>0</v>
      </c>
      <c r="K165" s="11">
        <f>SUM(K152:K161)</f>
        <v>0</v>
      </c>
      <c r="L165" s="11">
        <f>SUM(L152:L164)</f>
        <v>0</v>
      </c>
      <c r="M165" s="11">
        <f t="shared" ref="M165:T165" si="14">SUM(M152:M161)</f>
        <v>0</v>
      </c>
      <c r="N165" s="11">
        <f t="shared" si="14"/>
        <v>0</v>
      </c>
      <c r="O165" s="11">
        <f t="shared" si="14"/>
        <v>0</v>
      </c>
      <c r="P165" s="11">
        <f t="shared" si="14"/>
        <v>0</v>
      </c>
      <c r="Q165" s="11">
        <f>SUM(Q152:Q164)</f>
        <v>0</v>
      </c>
      <c r="R165" s="11">
        <f t="shared" si="14"/>
        <v>0</v>
      </c>
      <c r="S165" s="11">
        <f t="shared" si="14"/>
        <v>0</v>
      </c>
      <c r="T165" s="11">
        <f t="shared" si="14"/>
        <v>0</v>
      </c>
      <c r="U165" s="11">
        <f>SUM(U152:U163)</f>
        <v>0</v>
      </c>
      <c r="V165" s="11"/>
      <c r="W165" s="11">
        <f>SUM(W152:W161)</f>
        <v>0</v>
      </c>
      <c r="X165" s="11">
        <f>SUM(X152:X164)</f>
        <v>0</v>
      </c>
    </row>
    <row r="166" spans="1:24" x14ac:dyDescent="0.2">
      <c r="A166" s="14"/>
      <c r="C166" s="16"/>
      <c r="D166" s="10"/>
      <c r="E166" s="23"/>
      <c r="F166" s="21"/>
      <c r="G166" s="24">
        <f t="shared" si="13"/>
        <v>0</v>
      </c>
      <c r="H166" s="11"/>
    </row>
    <row r="167" spans="1:24" x14ac:dyDescent="0.2">
      <c r="A167" s="14"/>
      <c r="C167" s="11"/>
      <c r="E167" s="21"/>
      <c r="F167" s="21"/>
      <c r="G167" s="4">
        <f t="shared" si="13"/>
        <v>0</v>
      </c>
    </row>
    <row r="168" spans="1:24" x14ac:dyDescent="0.2">
      <c r="A168" s="14"/>
      <c r="E168" s="21"/>
      <c r="F168" s="21"/>
      <c r="G168" s="4">
        <f t="shared" si="13"/>
        <v>0</v>
      </c>
    </row>
    <row r="169" spans="1:24" x14ac:dyDescent="0.2">
      <c r="D169" s="10"/>
      <c r="E169" s="21"/>
      <c r="F169" s="21"/>
      <c r="G169" s="4">
        <f t="shared" si="13"/>
        <v>0</v>
      </c>
    </row>
    <row r="170" spans="1:24" x14ac:dyDescent="0.2">
      <c r="E170" s="21"/>
      <c r="F170" s="21"/>
      <c r="G170" s="4">
        <f t="shared" si="13"/>
        <v>0</v>
      </c>
    </row>
    <row r="171" spans="1:24" x14ac:dyDescent="0.2">
      <c r="B171" s="11"/>
      <c r="D171" s="10"/>
      <c r="E171" s="21"/>
      <c r="F171" s="21"/>
      <c r="G171" s="4">
        <f t="shared" si="13"/>
        <v>0</v>
      </c>
    </row>
    <row r="172" spans="1:24" x14ac:dyDescent="0.2">
      <c r="B172" s="14"/>
      <c r="C172" s="16"/>
      <c r="E172" s="21"/>
      <c r="F172" s="21"/>
      <c r="G172" s="4">
        <f t="shared" si="13"/>
        <v>0</v>
      </c>
    </row>
    <row r="173" spans="1:24" x14ac:dyDescent="0.2">
      <c r="B173" s="14"/>
      <c r="C173" s="11"/>
      <c r="E173" s="21"/>
      <c r="F173" s="21"/>
      <c r="G173" s="4">
        <f t="shared" si="13"/>
        <v>0</v>
      </c>
    </row>
    <row r="174" spans="1:24" x14ac:dyDescent="0.2">
      <c r="C174" s="11"/>
      <c r="E174" s="21"/>
      <c r="F174" s="21"/>
      <c r="G174" s="4">
        <f t="shared" si="13"/>
        <v>0</v>
      </c>
    </row>
    <row r="175" spans="1:24" x14ac:dyDescent="0.2">
      <c r="E175" s="21"/>
      <c r="F175" s="21"/>
      <c r="G175" s="4">
        <f t="shared" si="13"/>
        <v>0</v>
      </c>
    </row>
    <row r="176" spans="1:24" x14ac:dyDescent="0.2">
      <c r="E176" s="21"/>
      <c r="F176" s="21"/>
      <c r="G176" s="4">
        <f t="shared" si="13"/>
        <v>0</v>
      </c>
    </row>
    <row r="177" spans="4:25" x14ac:dyDescent="0.2">
      <c r="D177" s="10"/>
      <c r="E177" s="174" t="s">
        <v>47</v>
      </c>
      <c r="G177" s="11">
        <f>SUM(G166:G176)</f>
        <v>0</v>
      </c>
      <c r="H177" s="11">
        <f>SUM(H167:H176)</f>
        <v>0</v>
      </c>
      <c r="I177" s="11">
        <f>SUM(I167:I173)</f>
        <v>0</v>
      </c>
      <c r="J177" s="11">
        <f>SUM(J167:J173)</f>
        <v>0</v>
      </c>
      <c r="K177" s="11">
        <f>SUM(K167:K173)</f>
        <v>0</v>
      </c>
      <c r="L177" s="11">
        <f>SUM(L167:L175)</f>
        <v>0</v>
      </c>
      <c r="M177" s="11">
        <f>SUM(M167:M173)</f>
        <v>0</v>
      </c>
      <c r="N177" s="11">
        <f>SUM(N166:N176)</f>
        <v>0</v>
      </c>
      <c r="O177" s="11">
        <f>SUM(O167:O173)</f>
        <v>0</v>
      </c>
      <c r="P177" s="11">
        <f>SUM(P167:P173)</f>
        <v>0</v>
      </c>
      <c r="Q177" s="11">
        <f>SUM(Q166:Q176)</f>
        <v>0</v>
      </c>
      <c r="R177" s="11">
        <f>SUM(R167:R173)</f>
        <v>0</v>
      </c>
      <c r="S177" s="11">
        <f>SUM(S167:S175)</f>
        <v>0</v>
      </c>
      <c r="T177" s="11">
        <f>SUM(T167:T176)</f>
        <v>0</v>
      </c>
      <c r="U177" s="11">
        <f>SUM(U167:U176)</f>
        <v>0</v>
      </c>
      <c r="V177" s="11">
        <f>SUM(V167:V176)</f>
        <v>0</v>
      </c>
      <c r="W177" s="11">
        <f>SUM(W167:W173)</f>
        <v>0</v>
      </c>
      <c r="X177" s="11">
        <f>SUM(X166:X176)</f>
        <v>0</v>
      </c>
    </row>
    <row r="178" spans="4:25" x14ac:dyDescent="0.2">
      <c r="D178" s="10"/>
      <c r="E178" s="21"/>
      <c r="F178" s="21"/>
      <c r="G178" s="4">
        <f t="shared" si="13"/>
        <v>0</v>
      </c>
    </row>
    <row r="179" spans="4:25" x14ac:dyDescent="0.2">
      <c r="D179" s="10"/>
      <c r="E179" s="21"/>
      <c r="F179" s="21"/>
      <c r="G179" s="4">
        <f t="shared" si="13"/>
        <v>0</v>
      </c>
    </row>
    <row r="180" spans="4:25" x14ac:dyDescent="0.2">
      <c r="D180" s="178"/>
      <c r="E180" s="21"/>
      <c r="F180" s="21"/>
      <c r="G180" s="4">
        <f t="shared" si="13"/>
        <v>0</v>
      </c>
    </row>
    <row r="181" spans="4:25" x14ac:dyDescent="0.2">
      <c r="D181" s="10"/>
      <c r="E181" s="21"/>
      <c r="F181" s="21"/>
      <c r="G181" s="4">
        <f t="shared" si="13"/>
        <v>0</v>
      </c>
    </row>
    <row r="182" spans="4:25" x14ac:dyDescent="0.2">
      <c r="E182" s="21"/>
      <c r="F182" s="21"/>
      <c r="G182" s="4">
        <f t="shared" si="13"/>
        <v>0</v>
      </c>
    </row>
    <row r="183" spans="4:25" x14ac:dyDescent="0.2">
      <c r="E183" s="21"/>
      <c r="F183" s="21"/>
      <c r="G183" s="4">
        <f t="shared" si="13"/>
        <v>0</v>
      </c>
    </row>
    <row r="184" spans="4:25" x14ac:dyDescent="0.2">
      <c r="E184" s="21"/>
      <c r="F184" s="21"/>
      <c r="G184" s="4">
        <f t="shared" si="13"/>
        <v>0</v>
      </c>
    </row>
    <row r="185" spans="4:25" x14ac:dyDescent="0.2">
      <c r="E185" s="21"/>
      <c r="F185" s="21"/>
      <c r="G185" s="4">
        <f t="shared" si="13"/>
        <v>0</v>
      </c>
      <c r="I185" s="21"/>
    </row>
    <row r="186" spans="4:25" x14ac:dyDescent="0.2">
      <c r="E186" s="21"/>
      <c r="F186" s="21"/>
      <c r="G186" s="4">
        <f t="shared" si="13"/>
        <v>0</v>
      </c>
    </row>
    <row r="187" spans="4:25" x14ac:dyDescent="0.2">
      <c r="E187" s="21"/>
      <c r="F187" s="21"/>
      <c r="G187" s="4">
        <f t="shared" si="13"/>
        <v>0</v>
      </c>
    </row>
    <row r="188" spans="4:25" x14ac:dyDescent="0.2">
      <c r="E188" s="21"/>
      <c r="F188" s="21"/>
      <c r="G188" s="4">
        <f t="shared" si="13"/>
        <v>0</v>
      </c>
    </row>
    <row r="189" spans="4:25" x14ac:dyDescent="0.2">
      <c r="E189" s="21"/>
      <c r="F189" s="21"/>
      <c r="G189" s="4">
        <f t="shared" si="13"/>
        <v>0</v>
      </c>
    </row>
    <row r="190" spans="4:25" x14ac:dyDescent="0.2">
      <c r="E190" s="21"/>
      <c r="F190" s="21"/>
      <c r="G190" s="4">
        <f t="shared" si="13"/>
        <v>0</v>
      </c>
    </row>
    <row r="191" spans="4:25" x14ac:dyDescent="0.2">
      <c r="E191" s="21"/>
      <c r="F191" s="21" t="s">
        <v>291</v>
      </c>
    </row>
    <row r="192" spans="4:25" x14ac:dyDescent="0.2">
      <c r="E192" s="174" t="s">
        <v>48</v>
      </c>
      <c r="G192" s="11">
        <f>SUM(G178:G191)</f>
        <v>0</v>
      </c>
      <c r="H192" s="11">
        <f>SUM(H178:H189)</f>
        <v>0</v>
      </c>
      <c r="I192" s="11">
        <f>SUM(I178:I187)</f>
        <v>0</v>
      </c>
      <c r="J192" s="11">
        <f>SUM(J178:J187)</f>
        <v>0</v>
      </c>
      <c r="K192" s="11">
        <f>SUM(K178:K187)</f>
        <v>0</v>
      </c>
      <c r="L192" s="11">
        <f>SUM(L178:L189)</f>
        <v>0</v>
      </c>
      <c r="M192" s="11">
        <f>SUM(M178:M187)</f>
        <v>0</v>
      </c>
      <c r="N192" s="11">
        <f>SUM(N178:N187)</f>
        <v>0</v>
      </c>
      <c r="O192" s="11">
        <f>SUM(O178:O187)</f>
        <v>0</v>
      </c>
      <c r="P192" s="11">
        <f>SUM(P178:P191)</f>
        <v>0</v>
      </c>
      <c r="Q192" s="11">
        <f>SUM(Q178:Q191)</f>
        <v>0</v>
      </c>
      <c r="R192" s="11">
        <f>SUM(R178:R187)</f>
        <v>0</v>
      </c>
      <c r="S192" s="11">
        <f>SUM(S178:S187)</f>
        <v>0</v>
      </c>
      <c r="T192" s="11"/>
      <c r="U192" s="11">
        <f>SUM(U178:U191)</f>
        <v>0</v>
      </c>
      <c r="V192" s="11">
        <f>SUM(V178:V191)</f>
        <v>0</v>
      </c>
      <c r="W192" s="11">
        <f>SUM(W178:W189)</f>
        <v>0</v>
      </c>
      <c r="X192" s="11">
        <f>SUM(X178:X191)</f>
        <v>0</v>
      </c>
      <c r="Y192" s="11">
        <f>SUM(H192:X192)</f>
        <v>0</v>
      </c>
    </row>
    <row r="193" spans="3:7" x14ac:dyDescent="0.2">
      <c r="D193" s="10"/>
      <c r="E193" s="21"/>
      <c r="F193" s="21"/>
      <c r="G193" s="4">
        <f t="shared" ref="G193:G215" si="15">SUM((H193:X193))</f>
        <v>0</v>
      </c>
    </row>
    <row r="194" spans="3:7" x14ac:dyDescent="0.2">
      <c r="E194" s="21"/>
      <c r="F194" s="21"/>
      <c r="G194" s="4">
        <f t="shared" si="15"/>
        <v>0</v>
      </c>
    </row>
    <row r="195" spans="3:7" x14ac:dyDescent="0.2">
      <c r="D195" s="10"/>
      <c r="E195" s="21"/>
      <c r="F195" s="21"/>
      <c r="G195" s="4">
        <f t="shared" si="15"/>
        <v>0</v>
      </c>
    </row>
    <row r="196" spans="3:7" x14ac:dyDescent="0.2">
      <c r="E196" s="21"/>
      <c r="F196" s="21"/>
      <c r="G196" s="4">
        <f t="shared" si="15"/>
        <v>0</v>
      </c>
    </row>
    <row r="197" spans="3:7" x14ac:dyDescent="0.2">
      <c r="E197" s="21"/>
      <c r="F197" s="21"/>
      <c r="G197" s="15">
        <f t="shared" si="15"/>
        <v>0</v>
      </c>
    </row>
    <row r="198" spans="3:7" x14ac:dyDescent="0.2">
      <c r="D198" s="10"/>
      <c r="E198" s="21"/>
      <c r="F198" s="21"/>
      <c r="G198" s="4">
        <f t="shared" si="15"/>
        <v>0</v>
      </c>
    </row>
    <row r="199" spans="3:7" x14ac:dyDescent="0.2">
      <c r="C199" s="19"/>
      <c r="D199" s="10"/>
      <c r="E199" s="21"/>
      <c r="F199" s="21"/>
      <c r="G199" s="43">
        <f t="shared" si="15"/>
        <v>0</v>
      </c>
    </row>
    <row r="200" spans="3:7" x14ac:dyDescent="0.2">
      <c r="C200" s="19"/>
      <c r="E200" s="21"/>
      <c r="F200" s="21"/>
      <c r="G200" s="4">
        <f t="shared" si="15"/>
        <v>0</v>
      </c>
    </row>
    <row r="201" spans="3:7" x14ac:dyDescent="0.2">
      <c r="E201" s="21"/>
      <c r="F201" s="21"/>
      <c r="G201" s="4">
        <f t="shared" si="15"/>
        <v>0</v>
      </c>
    </row>
    <row r="202" spans="3:7" x14ac:dyDescent="0.2">
      <c r="E202" s="21"/>
      <c r="F202" s="21"/>
      <c r="G202" s="4">
        <f t="shared" si="15"/>
        <v>0</v>
      </c>
    </row>
    <row r="203" spans="3:7" x14ac:dyDescent="0.2">
      <c r="E203" s="21"/>
      <c r="F203" s="21"/>
      <c r="G203" s="4">
        <f t="shared" si="15"/>
        <v>0</v>
      </c>
    </row>
    <row r="204" spans="3:7" x14ac:dyDescent="0.2">
      <c r="E204" s="21"/>
      <c r="F204" s="21"/>
      <c r="G204" s="4">
        <f t="shared" si="15"/>
        <v>0</v>
      </c>
    </row>
    <row r="205" spans="3:7" x14ac:dyDescent="0.2">
      <c r="E205" s="21"/>
      <c r="F205" s="21"/>
      <c r="G205" s="4">
        <f t="shared" si="15"/>
        <v>0</v>
      </c>
    </row>
    <row r="206" spans="3:7" x14ac:dyDescent="0.2">
      <c r="E206" s="21"/>
      <c r="F206" s="21"/>
      <c r="G206" s="4">
        <f t="shared" si="15"/>
        <v>0</v>
      </c>
    </row>
    <row r="207" spans="3:7" x14ac:dyDescent="0.2">
      <c r="E207" s="21"/>
      <c r="F207" s="21"/>
      <c r="G207" s="4">
        <f t="shared" si="15"/>
        <v>0</v>
      </c>
    </row>
    <row r="208" spans="3:7" x14ac:dyDescent="0.2">
      <c r="E208" s="21"/>
      <c r="F208" s="21"/>
      <c r="G208" s="4">
        <f t="shared" si="15"/>
        <v>0</v>
      </c>
    </row>
    <row r="209" spans="2:25" x14ac:dyDescent="0.2">
      <c r="E209" s="21"/>
      <c r="F209" s="21"/>
      <c r="G209" s="4">
        <f t="shared" si="15"/>
        <v>0</v>
      </c>
    </row>
    <row r="210" spans="2:25" x14ac:dyDescent="0.2">
      <c r="E210" s="21"/>
      <c r="F210" s="21"/>
      <c r="G210" s="4">
        <f t="shared" si="15"/>
        <v>0</v>
      </c>
    </row>
    <row r="211" spans="2:25" x14ac:dyDescent="0.2">
      <c r="E211" s="21"/>
      <c r="F211" s="21"/>
      <c r="G211" s="4">
        <f t="shared" si="15"/>
        <v>0</v>
      </c>
    </row>
    <row r="212" spans="2:25" x14ac:dyDescent="0.2">
      <c r="E212" s="21"/>
      <c r="F212" s="21"/>
      <c r="G212" s="4">
        <f t="shared" si="15"/>
        <v>0</v>
      </c>
    </row>
    <row r="213" spans="2:25" x14ac:dyDescent="0.2">
      <c r="E213" s="21"/>
      <c r="F213" s="21"/>
      <c r="G213" s="4">
        <f t="shared" si="15"/>
        <v>0</v>
      </c>
    </row>
    <row r="214" spans="2:25" x14ac:dyDescent="0.2">
      <c r="E214" s="21"/>
      <c r="F214" s="21"/>
      <c r="G214" s="4">
        <f t="shared" si="15"/>
        <v>0</v>
      </c>
    </row>
    <row r="215" spans="2:25" x14ac:dyDescent="0.2">
      <c r="E215" s="21"/>
      <c r="F215" s="21"/>
      <c r="G215" s="4">
        <f t="shared" si="15"/>
        <v>0</v>
      </c>
    </row>
    <row r="216" spans="2:25" x14ac:dyDescent="0.2">
      <c r="E216" s="174" t="s">
        <v>49</v>
      </c>
      <c r="G216" s="11">
        <f>SUM(G193:G215)</f>
        <v>0</v>
      </c>
      <c r="H216" s="11">
        <f t="shared" ref="H216:X216" si="16">SUM(H193:H215)</f>
        <v>0</v>
      </c>
      <c r="I216" s="11">
        <f t="shared" si="16"/>
        <v>0</v>
      </c>
      <c r="J216" s="11">
        <f t="shared" si="16"/>
        <v>0</v>
      </c>
      <c r="K216" s="11">
        <f t="shared" si="16"/>
        <v>0</v>
      </c>
      <c r="L216" s="11">
        <f t="shared" si="16"/>
        <v>0</v>
      </c>
      <c r="M216" s="11">
        <f t="shared" si="16"/>
        <v>0</v>
      </c>
      <c r="N216" s="11">
        <f t="shared" si="16"/>
        <v>0</v>
      </c>
      <c r="O216" s="11">
        <f t="shared" si="16"/>
        <v>0</v>
      </c>
      <c r="P216" s="11">
        <f t="shared" si="16"/>
        <v>0</v>
      </c>
      <c r="Q216" s="11">
        <f t="shared" si="16"/>
        <v>0</v>
      </c>
      <c r="R216" s="11">
        <f t="shared" si="16"/>
        <v>0</v>
      </c>
      <c r="S216" s="11">
        <f t="shared" si="16"/>
        <v>0</v>
      </c>
      <c r="T216" s="11">
        <f t="shared" si="16"/>
        <v>0</v>
      </c>
      <c r="U216" s="11">
        <f t="shared" si="16"/>
        <v>0</v>
      </c>
      <c r="V216" s="11">
        <f t="shared" si="16"/>
        <v>0</v>
      </c>
      <c r="W216" s="11">
        <f t="shared" si="16"/>
        <v>0</v>
      </c>
      <c r="X216" s="11">
        <f t="shared" si="16"/>
        <v>0</v>
      </c>
      <c r="Y216" s="11">
        <f>SUM(H216:X216)</f>
        <v>0</v>
      </c>
    </row>
    <row r="217" spans="2:25" x14ac:dyDescent="0.2">
      <c r="E217" s="174" t="s">
        <v>86</v>
      </c>
      <c r="G217" s="11">
        <f>SUM(G19+G38+G55+G74+G94+G110+G133+G150+G165+G177+G192+G216)</f>
        <v>22357.57</v>
      </c>
    </row>
    <row r="219" spans="2:25" x14ac:dyDescent="0.2">
      <c r="C219" s="11"/>
      <c r="E219" s="201" t="s">
        <v>56</v>
      </c>
      <c r="F219" s="174" t="s">
        <v>213</v>
      </c>
      <c r="G219" s="175" t="s">
        <v>62</v>
      </c>
      <c r="H219" s="175" t="s">
        <v>63</v>
      </c>
      <c r="I219" s="175" t="s">
        <v>64</v>
      </c>
      <c r="J219" s="175" t="s">
        <v>69</v>
      </c>
      <c r="K219" s="175" t="s">
        <v>71</v>
      </c>
      <c r="L219" s="175" t="s">
        <v>73</v>
      </c>
      <c r="M219" s="175" t="s">
        <v>218</v>
      </c>
      <c r="N219" s="175" t="s">
        <v>214</v>
      </c>
      <c r="O219" s="175" t="s">
        <v>215</v>
      </c>
      <c r="P219" s="175" t="s">
        <v>216</v>
      </c>
      <c r="Q219" s="175" t="s">
        <v>217</v>
      </c>
    </row>
    <row r="220" spans="2:25" x14ac:dyDescent="0.2">
      <c r="C220" s="11"/>
      <c r="D220" s="4" t="s">
        <v>58</v>
      </c>
    </row>
    <row r="221" spans="2:25" x14ac:dyDescent="0.2">
      <c r="B221" s="174"/>
      <c r="C221" s="11"/>
      <c r="E221" s="173" t="s">
        <v>57</v>
      </c>
      <c r="F221" s="15">
        <v>17439.419999999998</v>
      </c>
      <c r="G221" s="4">
        <f>C4</f>
        <v>17439.419999999998</v>
      </c>
      <c r="H221" s="4">
        <f>C4</f>
        <v>17439.419999999998</v>
      </c>
      <c r="I221" s="4">
        <f>C4</f>
        <v>17439.419999999998</v>
      </c>
      <c r="J221" s="4">
        <f>C4</f>
        <v>17439.419999999998</v>
      </c>
      <c r="K221" s="4">
        <f>C4</f>
        <v>17439.419999999998</v>
      </c>
      <c r="L221" s="4">
        <f>C4</f>
        <v>17439.419999999998</v>
      </c>
      <c r="M221" s="4">
        <f>C4</f>
        <v>17439.419999999998</v>
      </c>
      <c r="N221" s="43">
        <f>C4</f>
        <v>17439.419999999998</v>
      </c>
      <c r="O221" s="4">
        <f>C4</f>
        <v>17439.419999999998</v>
      </c>
      <c r="P221" s="4">
        <f>C4</f>
        <v>17439.419999999998</v>
      </c>
      <c r="Q221" s="4">
        <f>C4</f>
        <v>17439.419999999998</v>
      </c>
    </row>
    <row r="222" spans="2:25" x14ac:dyDescent="0.2">
      <c r="C222" s="11"/>
      <c r="F222" s="4"/>
    </row>
    <row r="223" spans="2:25" x14ac:dyDescent="0.2">
      <c r="B223" s="21"/>
      <c r="D223" s="4" t="s">
        <v>65</v>
      </c>
      <c r="E223" s="21" t="s">
        <v>276</v>
      </c>
      <c r="F223" s="4">
        <f>F224</f>
        <v>41466.85</v>
      </c>
      <c r="G223" s="4">
        <f>SUM(F223+G224)</f>
        <v>42590.01</v>
      </c>
      <c r="H223" s="4">
        <f t="shared" ref="H223:Q223" si="17">SUM(G223+H224)</f>
        <v>43063.85</v>
      </c>
      <c r="I223" s="4">
        <f t="shared" si="17"/>
        <v>43413.85</v>
      </c>
      <c r="J223" s="4">
        <f t="shared" si="17"/>
        <v>43763.85</v>
      </c>
      <c r="K223" s="4">
        <f t="shared" si="17"/>
        <v>43763.85</v>
      </c>
      <c r="L223" s="4">
        <f t="shared" si="17"/>
        <v>43763.85</v>
      </c>
      <c r="M223" s="4">
        <f t="shared" si="17"/>
        <v>43763.85</v>
      </c>
      <c r="N223" s="4">
        <f t="shared" si="17"/>
        <v>43763.85</v>
      </c>
      <c r="O223" s="4">
        <f t="shared" si="17"/>
        <v>43763.85</v>
      </c>
      <c r="P223" s="4">
        <f t="shared" si="17"/>
        <v>43763.85</v>
      </c>
      <c r="Q223" s="4">
        <f t="shared" si="17"/>
        <v>43763.85</v>
      </c>
    </row>
    <row r="224" spans="2:25" x14ac:dyDescent="0.2">
      <c r="B224" s="21"/>
      <c r="D224" s="4" t="s">
        <v>72</v>
      </c>
      <c r="E224" s="21" t="s">
        <v>277</v>
      </c>
      <c r="F224" s="4">
        <f>C12</f>
        <v>41466.85</v>
      </c>
      <c r="G224" s="4">
        <v>1123.1600000000001</v>
      </c>
      <c r="H224" s="4">
        <f>C25</f>
        <v>473.84000000000003</v>
      </c>
      <c r="I224" s="4">
        <f>C29</f>
        <v>350</v>
      </c>
      <c r="J224" s="4">
        <f>C40</f>
        <v>350</v>
      </c>
      <c r="K224" s="4">
        <f>C46</f>
        <v>0</v>
      </c>
      <c r="L224" s="4">
        <f>C51</f>
        <v>0</v>
      </c>
      <c r="M224" s="4">
        <f>C56</f>
        <v>0</v>
      </c>
      <c r="N224" s="4">
        <f>C59</f>
        <v>0</v>
      </c>
      <c r="O224" s="4">
        <f>C65</f>
        <v>0</v>
      </c>
      <c r="P224" s="24">
        <f>C69</f>
        <v>0</v>
      </c>
      <c r="Q224" s="4">
        <f>C83</f>
        <v>0</v>
      </c>
      <c r="R224" s="4">
        <f>SUM(F224:Q224)</f>
        <v>43763.85</v>
      </c>
    </row>
    <row r="225" spans="2:20" x14ac:dyDescent="0.2">
      <c r="B225" s="21"/>
      <c r="D225" s="4" t="s">
        <v>65</v>
      </c>
      <c r="E225" s="21" t="s">
        <v>278</v>
      </c>
      <c r="F225" s="24">
        <f>F226</f>
        <v>3386.2000000000003</v>
      </c>
      <c r="G225" s="4">
        <f>SUM(F225+G226)</f>
        <v>9782.6299999999992</v>
      </c>
      <c r="H225" s="4">
        <f t="shared" ref="H225:Q225" si="18">SUM(G225+H226)</f>
        <v>14855.59</v>
      </c>
      <c r="I225" s="4">
        <f t="shared" si="18"/>
        <v>18585.47</v>
      </c>
      <c r="J225" s="4">
        <f t="shared" si="18"/>
        <v>22357.57</v>
      </c>
      <c r="K225" s="4">
        <f t="shared" si="18"/>
        <v>22357.57</v>
      </c>
      <c r="L225" s="4">
        <f t="shared" si="18"/>
        <v>22357.57</v>
      </c>
      <c r="M225" s="4">
        <f t="shared" si="18"/>
        <v>22357.57</v>
      </c>
      <c r="N225" s="4">
        <f t="shared" si="18"/>
        <v>22357.57</v>
      </c>
      <c r="O225" s="4">
        <f t="shared" si="18"/>
        <v>22357.57</v>
      </c>
      <c r="P225" s="4">
        <f t="shared" si="18"/>
        <v>22357.57</v>
      </c>
      <c r="Q225" s="4">
        <f t="shared" si="18"/>
        <v>22357.57</v>
      </c>
    </row>
    <row r="226" spans="2:20" x14ac:dyDescent="0.2">
      <c r="D226" s="4" t="s">
        <v>72</v>
      </c>
      <c r="E226" s="21" t="s">
        <v>279</v>
      </c>
      <c r="F226" s="4">
        <f>G19</f>
        <v>3386.2000000000003</v>
      </c>
      <c r="G226" s="4">
        <f>G38</f>
        <v>6396.4299999999994</v>
      </c>
      <c r="H226" s="4">
        <f>G55</f>
        <v>5072.96</v>
      </c>
      <c r="I226" s="4">
        <f>G74</f>
        <v>3729.88</v>
      </c>
      <c r="J226" s="4">
        <f>G94</f>
        <v>3772.0999999999995</v>
      </c>
      <c r="K226" s="4">
        <f>G110</f>
        <v>0</v>
      </c>
      <c r="L226" s="4">
        <f>G130</f>
        <v>0</v>
      </c>
      <c r="M226" s="4">
        <f>G150</f>
        <v>0</v>
      </c>
      <c r="N226" s="4">
        <f>G165</f>
        <v>0</v>
      </c>
      <c r="O226" s="4">
        <f>G177</f>
        <v>0</v>
      </c>
      <c r="P226" s="4">
        <f>G192</f>
        <v>0</v>
      </c>
      <c r="Q226" s="4">
        <f>G216</f>
        <v>0</v>
      </c>
      <c r="R226" s="4">
        <f>SUM(F226:Q226)</f>
        <v>22357.57</v>
      </c>
    </row>
    <row r="227" spans="2:20" x14ac:dyDescent="0.2">
      <c r="B227" s="21"/>
    </row>
    <row r="228" spans="2:20" x14ac:dyDescent="0.2">
      <c r="E228" s="21" t="s">
        <v>60</v>
      </c>
      <c r="F228" s="141">
        <f>SUM((F221+F223)-F225)</f>
        <v>55520.07</v>
      </c>
      <c r="G228" s="202">
        <f t="shared" ref="G228:Q228" si="19">SUM((G221+G223)-G225)</f>
        <v>50246.8</v>
      </c>
      <c r="H228" s="202">
        <f t="shared" si="19"/>
        <v>45647.679999999993</v>
      </c>
      <c r="I228" s="202">
        <f t="shared" si="19"/>
        <v>42267.799999999996</v>
      </c>
      <c r="J228" s="202">
        <f t="shared" si="19"/>
        <v>38845.699999999997</v>
      </c>
      <c r="K228" s="11">
        <f t="shared" si="19"/>
        <v>38845.699999999997</v>
      </c>
      <c r="L228" s="11">
        <f t="shared" si="19"/>
        <v>38845.699999999997</v>
      </c>
      <c r="M228" s="11">
        <f t="shared" si="19"/>
        <v>38845.699999999997</v>
      </c>
      <c r="N228" s="11">
        <f t="shared" si="19"/>
        <v>38845.699999999997</v>
      </c>
      <c r="O228" s="11">
        <f t="shared" si="19"/>
        <v>38845.699999999997</v>
      </c>
      <c r="P228" s="11">
        <f t="shared" si="19"/>
        <v>38845.699999999997</v>
      </c>
      <c r="Q228" s="202">
        <f t="shared" si="19"/>
        <v>38845.699999999997</v>
      </c>
    </row>
    <row r="229" spans="2:20" x14ac:dyDescent="0.2">
      <c r="O229" s="24"/>
    </row>
    <row r="230" spans="2:20" x14ac:dyDescent="0.2">
      <c r="B230" s="21"/>
      <c r="E230" s="21" t="s">
        <v>293</v>
      </c>
      <c r="F230" s="2">
        <v>49469.17</v>
      </c>
      <c r="G230" s="4">
        <v>16427.060000000001</v>
      </c>
      <c r="H230" s="4">
        <v>9496.66</v>
      </c>
      <c r="I230" s="4">
        <v>6116.78</v>
      </c>
      <c r="J230" s="4">
        <v>2694.68</v>
      </c>
      <c r="O230" s="24"/>
      <c r="P230" s="24"/>
    </row>
    <row r="231" spans="2:20" x14ac:dyDescent="0.2">
      <c r="E231" s="21" t="s">
        <v>294</v>
      </c>
      <c r="F231" s="2">
        <v>6050.9</v>
      </c>
      <c r="G231" s="4">
        <v>36050.9</v>
      </c>
      <c r="H231" s="4">
        <v>36151.019999999997</v>
      </c>
      <c r="I231" s="4">
        <v>36151.019999999997</v>
      </c>
      <c r="J231" s="4">
        <v>36151.019999999997</v>
      </c>
      <c r="L231" s="24"/>
      <c r="M231" s="24"/>
      <c r="O231" s="24"/>
    </row>
    <row r="232" spans="2:20" x14ac:dyDescent="0.2">
      <c r="B232" s="21"/>
      <c r="D232" s="24"/>
      <c r="E232" s="21" t="s">
        <v>280</v>
      </c>
      <c r="F232" s="21" t="s">
        <v>425</v>
      </c>
      <c r="G232" s="4">
        <v>2231.16</v>
      </c>
      <c r="H232" s="24"/>
      <c r="I232" s="24"/>
      <c r="K232" s="24"/>
      <c r="L232" s="24"/>
      <c r="M232" s="24"/>
      <c r="O232" s="24"/>
    </row>
    <row r="233" spans="2:20" x14ac:dyDescent="0.2">
      <c r="E233" s="14" t="s">
        <v>297</v>
      </c>
      <c r="F233" s="141">
        <f>SUM(F230:F232)</f>
        <v>55520.07</v>
      </c>
      <c r="G233" s="202">
        <f>SUM(G230:G231)-G232</f>
        <v>50246.8</v>
      </c>
      <c r="H233" s="202">
        <f t="shared" ref="H233:M233" si="20">SUM(H230:H232)</f>
        <v>45647.679999999993</v>
      </c>
      <c r="I233" s="202">
        <f t="shared" si="20"/>
        <v>42267.799999999996</v>
      </c>
      <c r="J233" s="202">
        <f t="shared" si="20"/>
        <v>38845.699999999997</v>
      </c>
      <c r="K233" s="11">
        <f t="shared" si="20"/>
        <v>0</v>
      </c>
      <c r="L233" s="11">
        <f t="shared" si="20"/>
        <v>0</v>
      </c>
      <c r="M233" s="11">
        <f t="shared" si="20"/>
        <v>0</v>
      </c>
      <c r="N233" s="11">
        <f>SUM(N230:N232)</f>
        <v>0</v>
      </c>
      <c r="O233" s="11">
        <f>SUM(O230:O232)</f>
        <v>0</v>
      </c>
      <c r="P233" s="11">
        <f>SUM(P230:P232)</f>
        <v>0</v>
      </c>
      <c r="Q233" s="202">
        <f>SUM(Q230:Q232)</f>
        <v>0</v>
      </c>
    </row>
    <row r="234" spans="2:20" x14ac:dyDescent="0.2">
      <c r="B234" s="21"/>
      <c r="E234" s="21" t="s">
        <v>281</v>
      </c>
      <c r="F234" s="21"/>
      <c r="O234" s="11"/>
    </row>
    <row r="236" spans="2:20" x14ac:dyDescent="0.2">
      <c r="B236" s="21"/>
      <c r="N236" s="24"/>
    </row>
    <row r="239" spans="2:20" x14ac:dyDescent="0.2">
      <c r="B239" s="182" t="s">
        <v>230</v>
      </c>
      <c r="C239" s="149"/>
      <c r="E239" s="167" t="s">
        <v>227</v>
      </c>
      <c r="F239" s="14" t="s">
        <v>12</v>
      </c>
      <c r="G239" s="11" t="s">
        <v>229</v>
      </c>
      <c r="H239" s="24" t="s">
        <v>228</v>
      </c>
      <c r="I239" s="240" t="s">
        <v>236</v>
      </c>
      <c r="J239" s="240" t="s">
        <v>90</v>
      </c>
      <c r="K239" s="240" t="s">
        <v>91</v>
      </c>
      <c r="L239" s="240" t="s">
        <v>92</v>
      </c>
      <c r="M239" s="240" t="s">
        <v>93</v>
      </c>
      <c r="N239" s="24" t="s">
        <v>94</v>
      </c>
      <c r="O239" s="24" t="s">
        <v>97</v>
      </c>
      <c r="P239" s="24" t="s">
        <v>101</v>
      </c>
      <c r="Q239" s="24" t="s">
        <v>203</v>
      </c>
      <c r="R239" s="24" t="s">
        <v>204</v>
      </c>
      <c r="S239" s="24" t="s">
        <v>205</v>
      </c>
      <c r="T239" s="4" t="s">
        <v>21</v>
      </c>
    </row>
    <row r="240" spans="2:20" x14ac:dyDescent="0.2">
      <c r="E240" s="21" t="s">
        <v>341</v>
      </c>
      <c r="F240" s="21">
        <v>360.88</v>
      </c>
      <c r="G240" s="11">
        <f>SUM(I240:T240)</f>
        <v>181.6</v>
      </c>
      <c r="M240" s="4">
        <f>G93</f>
        <v>181.6</v>
      </c>
    </row>
    <row r="241" spans="2:20" x14ac:dyDescent="0.2">
      <c r="E241" s="2" t="s">
        <v>51</v>
      </c>
      <c r="F241" s="2">
        <v>13534</v>
      </c>
      <c r="G241" s="4">
        <f>SUM(I241:T241)</f>
        <v>5779.81</v>
      </c>
      <c r="H241" s="142">
        <f>SUM(G241/F241)</f>
        <v>0.42705851928476435</v>
      </c>
      <c r="I241" s="4">
        <f>SUM(H19+I19)</f>
        <v>1121.97</v>
      </c>
      <c r="J241" s="24">
        <f>SUM(I38+H38)</f>
        <v>1121.97</v>
      </c>
      <c r="K241" s="4">
        <f>SUM(I55+H55)</f>
        <v>1121.97</v>
      </c>
      <c r="L241" s="4">
        <f>SUM(I74+H74)</f>
        <v>1121.97</v>
      </c>
      <c r="M241" s="4">
        <f>SUM(H94+I94)</f>
        <v>1291.93</v>
      </c>
      <c r="N241" s="3">
        <f>SUM(M110+N110)</f>
        <v>0</v>
      </c>
      <c r="O241" s="4">
        <f>SUM(N130+O130)</f>
        <v>0</v>
      </c>
      <c r="P241" s="4">
        <f>SUM(O150+P150)</f>
        <v>0</v>
      </c>
      <c r="Q241" s="4">
        <f>SUM(P165+Q165)</f>
        <v>0</v>
      </c>
      <c r="R241" s="4">
        <f>SUM(Q177+R177)</f>
        <v>0</v>
      </c>
      <c r="S241" s="4">
        <f>SUM(R192+S192)</f>
        <v>0</v>
      </c>
      <c r="T241" s="4">
        <f>SUM(S216+T216)</f>
        <v>0</v>
      </c>
    </row>
    <row r="242" spans="2:20" x14ac:dyDescent="0.2">
      <c r="E242" s="21" t="s">
        <v>292</v>
      </c>
      <c r="F242" s="2">
        <v>828.12</v>
      </c>
      <c r="G242" s="4">
        <f t="shared" ref="G242:G260" si="21">SUM(I242:T242)</f>
        <v>377.45</v>
      </c>
      <c r="H242" s="142">
        <f t="shared" ref="H242:H260" si="22">SUM(G242/F242)</f>
        <v>0.45579143119354681</v>
      </c>
      <c r="I242" s="4">
        <f>L19</f>
        <v>81.39</v>
      </c>
      <c r="J242" s="4">
        <f>L38</f>
        <v>64.31</v>
      </c>
      <c r="K242" s="4">
        <f>L55</f>
        <v>117.53</v>
      </c>
      <c r="L242" s="4">
        <f>L74</f>
        <v>55.76</v>
      </c>
      <c r="M242" s="4">
        <f>L94</f>
        <v>58.46</v>
      </c>
      <c r="N242" s="3">
        <f>Q110</f>
        <v>0</v>
      </c>
      <c r="O242" s="4">
        <f>R130</f>
        <v>0</v>
      </c>
      <c r="P242" s="4">
        <f>S150</f>
        <v>0</v>
      </c>
      <c r="Q242" s="4">
        <f>T165</f>
        <v>0</v>
      </c>
      <c r="R242" s="4">
        <f>U177</f>
        <v>0</v>
      </c>
      <c r="S242" s="4">
        <f>V192</f>
        <v>0</v>
      </c>
      <c r="T242" s="4">
        <f>W216</f>
        <v>0</v>
      </c>
    </row>
    <row r="243" spans="2:20" x14ac:dyDescent="0.2">
      <c r="B243" s="14"/>
      <c r="E243" s="2" t="s">
        <v>191</v>
      </c>
      <c r="F243" s="2">
        <v>664.35</v>
      </c>
      <c r="G243" s="4">
        <f t="shared" si="21"/>
        <v>661.5</v>
      </c>
      <c r="H243" s="247">
        <f t="shared" si="22"/>
        <v>0.99571009257168652</v>
      </c>
      <c r="I243" s="4">
        <f>O19</f>
        <v>346.5</v>
      </c>
      <c r="J243" s="4">
        <f>O38</f>
        <v>0</v>
      </c>
      <c r="K243" s="4">
        <f>O55</f>
        <v>0</v>
      </c>
      <c r="L243" s="4">
        <f>O74</f>
        <v>0</v>
      </c>
      <c r="M243" s="4">
        <f>O94</f>
        <v>315</v>
      </c>
      <c r="N243" s="3">
        <f>O110</f>
        <v>0</v>
      </c>
      <c r="O243" s="4">
        <f>O130</f>
        <v>0</v>
      </c>
      <c r="P243" s="4">
        <f>O150</f>
        <v>0</v>
      </c>
      <c r="Q243" s="4">
        <f>O165</f>
        <v>0</v>
      </c>
      <c r="R243" s="4">
        <f>O177</f>
        <v>0</v>
      </c>
      <c r="S243" s="4">
        <f>O192</f>
        <v>0</v>
      </c>
      <c r="T243" s="4">
        <f>O216</f>
        <v>0</v>
      </c>
    </row>
    <row r="244" spans="2:20" x14ac:dyDescent="0.2">
      <c r="E244" s="21" t="s">
        <v>232</v>
      </c>
      <c r="F244" s="2">
        <v>760.14</v>
      </c>
      <c r="G244" s="4">
        <f t="shared" si="21"/>
        <v>705.89</v>
      </c>
      <c r="H244" s="247">
        <f t="shared" si="22"/>
        <v>0.92863156786907675</v>
      </c>
      <c r="I244" s="4">
        <f>M19</f>
        <v>527.79</v>
      </c>
      <c r="J244" s="4">
        <f>M38</f>
        <v>131.1</v>
      </c>
      <c r="K244" s="4">
        <f>M55</f>
        <v>0</v>
      </c>
      <c r="L244" s="4">
        <f>M74</f>
        <v>47</v>
      </c>
      <c r="M244" s="4">
        <f>M94</f>
        <v>0</v>
      </c>
      <c r="N244" s="3">
        <f>M110</f>
        <v>0</v>
      </c>
      <c r="O244" s="4">
        <f>M130</f>
        <v>0</v>
      </c>
      <c r="P244" s="4">
        <f>M150</f>
        <v>0</v>
      </c>
      <c r="Q244" s="4">
        <f>M165</f>
        <v>0</v>
      </c>
      <c r="R244" s="4">
        <f>M177</f>
        <v>0</v>
      </c>
      <c r="S244" s="4">
        <f>M192</f>
        <v>0</v>
      </c>
      <c r="T244" s="4">
        <f>M216</f>
        <v>0</v>
      </c>
    </row>
    <row r="245" spans="2:20" x14ac:dyDescent="0.2">
      <c r="E245" s="2" t="s">
        <v>11</v>
      </c>
      <c r="F245" s="2">
        <v>894.04</v>
      </c>
      <c r="G245" s="4">
        <f t="shared" si="21"/>
        <v>999.72</v>
      </c>
      <c r="H245" s="247">
        <f t="shared" si="22"/>
        <v>1.1182050020133327</v>
      </c>
      <c r="I245" s="24">
        <f>J19</f>
        <v>0</v>
      </c>
      <c r="J245" s="4">
        <f>J38</f>
        <v>999.72</v>
      </c>
      <c r="K245" s="4">
        <f>J55</f>
        <v>0</v>
      </c>
      <c r="L245" s="4">
        <f>J74</f>
        <v>0</v>
      </c>
      <c r="M245" s="4">
        <f>J94</f>
        <v>0</v>
      </c>
      <c r="N245" s="3">
        <f>J110</f>
        <v>0</v>
      </c>
      <c r="O245" s="4">
        <f>J130</f>
        <v>0</v>
      </c>
      <c r="P245" s="4">
        <f>J150</f>
        <v>0</v>
      </c>
      <c r="Q245" s="4">
        <f>J165</f>
        <v>0</v>
      </c>
      <c r="R245" s="4">
        <f>J177</f>
        <v>0</v>
      </c>
      <c r="S245" s="4">
        <f>J192</f>
        <v>0</v>
      </c>
      <c r="T245" s="4">
        <f>J216</f>
        <v>0</v>
      </c>
    </row>
    <row r="246" spans="2:20" x14ac:dyDescent="0.2">
      <c r="E246" s="2" t="s">
        <v>194</v>
      </c>
      <c r="F246" s="2">
        <v>493.55</v>
      </c>
      <c r="G246" s="4">
        <f t="shared" si="21"/>
        <v>491</v>
      </c>
      <c r="H246" s="247">
        <f t="shared" si="22"/>
        <v>0.99483335021780972</v>
      </c>
      <c r="I246" s="4">
        <f>N19</f>
        <v>0</v>
      </c>
      <c r="J246" s="4">
        <f>N38</f>
        <v>0</v>
      </c>
      <c r="K246" s="4">
        <f>N55</f>
        <v>0</v>
      </c>
      <c r="L246" s="4">
        <f>N74</f>
        <v>491</v>
      </c>
      <c r="M246" s="4">
        <f>N94</f>
        <v>0</v>
      </c>
      <c r="N246" s="3">
        <f>N110</f>
        <v>0</v>
      </c>
      <c r="O246" s="4">
        <f>N130</f>
        <v>0</v>
      </c>
      <c r="P246" s="4">
        <f>N150</f>
        <v>0</v>
      </c>
      <c r="Q246" s="4">
        <f>N165</f>
        <v>0</v>
      </c>
      <c r="R246" s="4">
        <f>N177</f>
        <v>0</v>
      </c>
      <c r="S246" s="4">
        <f>N192</f>
        <v>0</v>
      </c>
      <c r="T246" s="4">
        <f>N216</f>
        <v>0</v>
      </c>
    </row>
    <row r="247" spans="2:20" x14ac:dyDescent="0.2">
      <c r="E247" s="2" t="s">
        <v>192</v>
      </c>
      <c r="F247" s="2">
        <v>0</v>
      </c>
      <c r="G247" s="4">
        <f t="shared" si="21"/>
        <v>0</v>
      </c>
      <c r="H247" s="184" t="e">
        <f t="shared" si="22"/>
        <v>#DIV/0!</v>
      </c>
      <c r="N247" s="3"/>
    </row>
    <row r="248" spans="2:20" x14ac:dyDescent="0.2">
      <c r="E248" s="21" t="s">
        <v>324</v>
      </c>
      <c r="F248" s="2">
        <v>0</v>
      </c>
      <c r="G248" s="4">
        <f t="shared" si="21"/>
        <v>0</v>
      </c>
      <c r="H248" s="184" t="e">
        <f t="shared" si="22"/>
        <v>#DIV/0!</v>
      </c>
      <c r="N248" s="3"/>
    </row>
    <row r="249" spans="2:20" x14ac:dyDescent="0.2">
      <c r="E249" s="2" t="s">
        <v>78</v>
      </c>
      <c r="F249" s="2">
        <v>373.89</v>
      </c>
      <c r="G249" s="4">
        <f t="shared" si="21"/>
        <v>135</v>
      </c>
      <c r="H249" s="185">
        <f t="shared" si="22"/>
        <v>0.36106876354007866</v>
      </c>
      <c r="I249" s="4">
        <f>K19</f>
        <v>43</v>
      </c>
      <c r="J249" s="4">
        <f>K38</f>
        <v>28</v>
      </c>
      <c r="K249" s="4">
        <f>K55</f>
        <v>28</v>
      </c>
      <c r="L249" s="4">
        <f>K74</f>
        <v>0</v>
      </c>
      <c r="M249" s="4">
        <f>K94</f>
        <v>36</v>
      </c>
      <c r="N249" s="3">
        <f>K110</f>
        <v>0</v>
      </c>
      <c r="O249" s="4">
        <f>K130</f>
        <v>0</v>
      </c>
      <c r="P249" s="4">
        <f>K150</f>
        <v>0</v>
      </c>
      <c r="Q249" s="4">
        <f>K165</f>
        <v>0</v>
      </c>
      <c r="R249" s="4">
        <f>K177</f>
        <v>0</v>
      </c>
      <c r="S249" s="4">
        <f>K192</f>
        <v>0</v>
      </c>
      <c r="T249" s="4">
        <f>K216</f>
        <v>0</v>
      </c>
    </row>
    <row r="250" spans="2:20" x14ac:dyDescent="0.2">
      <c r="E250" s="2" t="s">
        <v>31</v>
      </c>
      <c r="F250" s="2">
        <v>512.94000000000005</v>
      </c>
      <c r="G250" s="4">
        <f t="shared" si="21"/>
        <v>21.67</v>
      </c>
      <c r="H250" s="185">
        <f t="shared" si="22"/>
        <v>4.2246656529028738E-2</v>
      </c>
      <c r="I250" s="4">
        <f>R19</f>
        <v>0</v>
      </c>
      <c r="J250" s="4">
        <f>R38</f>
        <v>0</v>
      </c>
      <c r="K250" s="4">
        <f>R55</f>
        <v>0</v>
      </c>
      <c r="L250" s="4">
        <f>R74</f>
        <v>11.67</v>
      </c>
      <c r="M250" s="4">
        <f>R94</f>
        <v>10</v>
      </c>
      <c r="N250" s="3">
        <f>R110</f>
        <v>0</v>
      </c>
      <c r="O250" s="4">
        <f>R130</f>
        <v>0</v>
      </c>
      <c r="P250" s="4">
        <f>R150</f>
        <v>0</v>
      </c>
      <c r="Q250" s="4">
        <f>R165</f>
        <v>0</v>
      </c>
      <c r="R250" s="4">
        <f>R177</f>
        <v>0</v>
      </c>
      <c r="S250" s="4">
        <f>R192</f>
        <v>0</v>
      </c>
      <c r="T250" s="4">
        <f>R216</f>
        <v>0</v>
      </c>
    </row>
    <row r="251" spans="2:20" x14ac:dyDescent="0.2">
      <c r="E251" s="2" t="s">
        <v>195</v>
      </c>
      <c r="F251" s="2">
        <v>2541</v>
      </c>
      <c r="G251" s="4">
        <f t="shared" si="21"/>
        <v>1538.79</v>
      </c>
      <c r="H251" s="247">
        <f t="shared" si="22"/>
        <v>0.60558441558441556</v>
      </c>
      <c r="I251" s="4">
        <f>R38</f>
        <v>0</v>
      </c>
      <c r="J251" s="4">
        <f>S38</f>
        <v>260</v>
      </c>
      <c r="K251" s="4">
        <f>S55</f>
        <v>330</v>
      </c>
      <c r="L251" s="4">
        <f>S74</f>
        <v>688.79</v>
      </c>
      <c r="M251" s="4">
        <f>S94</f>
        <v>260</v>
      </c>
      <c r="N251" s="3">
        <f>S110</f>
        <v>0</v>
      </c>
      <c r="O251" s="4">
        <f>S130</f>
        <v>0</v>
      </c>
      <c r="P251" s="4">
        <f>S150</f>
        <v>0</v>
      </c>
      <c r="Q251" s="4">
        <f>S165</f>
        <v>0</v>
      </c>
      <c r="R251" s="4">
        <f>S177</f>
        <v>0</v>
      </c>
      <c r="S251" s="4">
        <f>S192</f>
        <v>0</v>
      </c>
      <c r="T251" s="4">
        <f>S216</f>
        <v>0</v>
      </c>
    </row>
    <row r="252" spans="2:20" x14ac:dyDescent="0.2">
      <c r="E252" s="2" t="s">
        <v>196</v>
      </c>
      <c r="F252" s="2">
        <v>1617</v>
      </c>
      <c r="G252" s="4">
        <f t="shared" si="21"/>
        <v>685.94</v>
      </c>
      <c r="H252" s="185">
        <f t="shared" si="22"/>
        <v>0.42420531849103282</v>
      </c>
      <c r="I252" s="4">
        <f>S19</f>
        <v>77.239999999999995</v>
      </c>
      <c r="J252" s="4">
        <f>T38</f>
        <v>218.7</v>
      </c>
      <c r="K252" s="4">
        <f>T55</f>
        <v>145</v>
      </c>
      <c r="L252" s="4">
        <f>T74</f>
        <v>100</v>
      </c>
      <c r="M252" s="4">
        <f>T94</f>
        <v>145</v>
      </c>
      <c r="N252" s="3">
        <f>T110</f>
        <v>0</v>
      </c>
      <c r="O252" s="4">
        <f>T130</f>
        <v>0</v>
      </c>
      <c r="P252" s="4">
        <f>T150</f>
        <v>0</v>
      </c>
      <c r="Q252" s="4">
        <f>T165</f>
        <v>0</v>
      </c>
      <c r="R252" s="4">
        <f>T177</f>
        <v>0</v>
      </c>
      <c r="S252" s="4">
        <f>T192</f>
        <v>0</v>
      </c>
      <c r="T252" s="4">
        <f>T216</f>
        <v>0</v>
      </c>
    </row>
    <row r="253" spans="2:20" x14ac:dyDescent="0.2">
      <c r="E253" s="2" t="s">
        <v>197</v>
      </c>
      <c r="F253" s="2">
        <v>5430</v>
      </c>
      <c r="G253" s="4">
        <f t="shared" si="21"/>
        <v>2982.1000000000004</v>
      </c>
      <c r="H253" s="184">
        <f t="shared" si="22"/>
        <v>0.54918968692449366</v>
      </c>
      <c r="I253" s="4">
        <f>U19</f>
        <v>613.41</v>
      </c>
      <c r="J253" s="4">
        <f>U38</f>
        <v>470.59000000000003</v>
      </c>
      <c r="K253" s="4">
        <f>U55</f>
        <v>383.77000000000004</v>
      </c>
      <c r="L253" s="4">
        <f>U74</f>
        <v>729.92</v>
      </c>
      <c r="M253" s="4">
        <f>U94</f>
        <v>784.41000000000008</v>
      </c>
      <c r="N253" s="3">
        <f>U110</f>
        <v>0</v>
      </c>
      <c r="O253" s="4">
        <f>U130</f>
        <v>0</v>
      </c>
      <c r="P253" s="4">
        <f>U150</f>
        <v>0</v>
      </c>
      <c r="Q253" s="4">
        <f>U165</f>
        <v>0</v>
      </c>
      <c r="R253" s="4">
        <f>U177</f>
        <v>0</v>
      </c>
      <c r="S253" s="4">
        <f>U192</f>
        <v>0</v>
      </c>
      <c r="T253" s="4">
        <f>U216</f>
        <v>0</v>
      </c>
    </row>
    <row r="254" spans="2:20" x14ac:dyDescent="0.2">
      <c r="E254" s="2" t="s">
        <v>198</v>
      </c>
      <c r="F254" s="2">
        <v>214.24</v>
      </c>
      <c r="G254" s="4">
        <f t="shared" si="21"/>
        <v>0</v>
      </c>
      <c r="H254" s="184">
        <f t="shared" si="22"/>
        <v>0</v>
      </c>
      <c r="M254" s="4">
        <v>0</v>
      </c>
      <c r="N254" s="3"/>
    </row>
    <row r="255" spans="2:20" x14ac:dyDescent="0.2">
      <c r="E255" s="21" t="s">
        <v>333</v>
      </c>
      <c r="F255" s="2">
        <v>730.27</v>
      </c>
      <c r="G255" s="4">
        <f t="shared" si="21"/>
        <v>82.43</v>
      </c>
      <c r="H255" s="184">
        <f t="shared" si="22"/>
        <v>0.11287605953962235</v>
      </c>
      <c r="I255" s="4">
        <f>V19</f>
        <v>38</v>
      </c>
      <c r="J255" s="4">
        <f>V38</f>
        <v>0</v>
      </c>
      <c r="K255" s="4">
        <f>V55</f>
        <v>22.93</v>
      </c>
      <c r="L255" s="4">
        <f>V74</f>
        <v>0</v>
      </c>
      <c r="M255" s="4">
        <f>V94</f>
        <v>21.5</v>
      </c>
      <c r="N255" s="3">
        <f>V110</f>
        <v>0</v>
      </c>
      <c r="O255" s="4">
        <f>V130</f>
        <v>0</v>
      </c>
      <c r="P255" s="4">
        <f>V150</f>
        <v>0</v>
      </c>
      <c r="Q255" s="4">
        <f>V165</f>
        <v>0</v>
      </c>
      <c r="S255" s="4">
        <f>V192</f>
        <v>0</v>
      </c>
      <c r="T255" s="4">
        <v>0</v>
      </c>
    </row>
    <row r="256" spans="2:20" x14ac:dyDescent="0.2">
      <c r="E256" s="2" t="s">
        <v>193</v>
      </c>
      <c r="F256" s="2">
        <v>500</v>
      </c>
      <c r="G256" s="4">
        <f t="shared" si="21"/>
        <v>0</v>
      </c>
      <c r="H256" s="185">
        <f t="shared" si="22"/>
        <v>0</v>
      </c>
      <c r="L256" s="24"/>
      <c r="N256" s="3"/>
    </row>
    <row r="257" spans="3:24" x14ac:dyDescent="0.2">
      <c r="E257" s="2" t="s">
        <v>199</v>
      </c>
      <c r="F257" s="2">
        <v>5203.5</v>
      </c>
      <c r="G257" s="4">
        <f t="shared" si="21"/>
        <v>2368.37</v>
      </c>
      <c r="H257" s="185">
        <f t="shared" si="22"/>
        <v>0.45514941866051695</v>
      </c>
      <c r="I257" s="4">
        <f>P19</f>
        <v>412.28000000000003</v>
      </c>
      <c r="J257" s="4">
        <f>P38</f>
        <v>360.87</v>
      </c>
      <c r="K257" s="4">
        <f>P55</f>
        <v>589.20000000000005</v>
      </c>
      <c r="L257" s="4">
        <f>P74</f>
        <v>322.74</v>
      </c>
      <c r="M257" s="4">
        <f>P94</f>
        <v>683.28</v>
      </c>
      <c r="N257" s="3">
        <f>P110</f>
        <v>0</v>
      </c>
      <c r="O257" s="4">
        <f>P130</f>
        <v>0</v>
      </c>
      <c r="P257" s="4">
        <f>P150</f>
        <v>0</v>
      </c>
      <c r="Q257" s="4">
        <f>P165</f>
        <v>0</v>
      </c>
      <c r="R257" s="4">
        <f>P177</f>
        <v>0</v>
      </c>
      <c r="S257" s="4">
        <f>P192</f>
        <v>0</v>
      </c>
      <c r="T257" s="4">
        <f>P216</f>
        <v>0</v>
      </c>
    </row>
    <row r="258" spans="3:24" x14ac:dyDescent="0.2">
      <c r="E258" s="21" t="s">
        <v>339</v>
      </c>
      <c r="F258" s="2">
        <v>550</v>
      </c>
      <c r="G258" s="4">
        <f t="shared" si="21"/>
        <v>0</v>
      </c>
      <c r="H258" s="184">
        <f t="shared" si="22"/>
        <v>0</v>
      </c>
      <c r="I258" s="4">
        <f>W19</f>
        <v>0</v>
      </c>
      <c r="J258" s="4">
        <f>W38</f>
        <v>0</v>
      </c>
      <c r="K258" s="4">
        <f>W55</f>
        <v>0</v>
      </c>
      <c r="L258" s="4">
        <f>W74</f>
        <v>0</v>
      </c>
      <c r="M258" s="4">
        <f>W94</f>
        <v>0</v>
      </c>
      <c r="N258" s="3">
        <f>W110</f>
        <v>0</v>
      </c>
      <c r="O258" s="4">
        <f>W130</f>
        <v>0</v>
      </c>
      <c r="P258" s="4">
        <f>W150</f>
        <v>0</v>
      </c>
      <c r="Q258" s="4">
        <f>W165</f>
        <v>0</v>
      </c>
      <c r="R258" s="4">
        <f>W177</f>
        <v>0</v>
      </c>
      <c r="S258" s="4">
        <f>W192</f>
        <v>0</v>
      </c>
      <c r="T258" s="4">
        <f>W216</f>
        <v>0</v>
      </c>
    </row>
    <row r="259" spans="3:24" x14ac:dyDescent="0.2">
      <c r="E259" s="2" t="s">
        <v>26</v>
      </c>
      <c r="G259" s="4">
        <f t="shared" si="21"/>
        <v>0</v>
      </c>
      <c r="H259" s="185" t="e">
        <f t="shared" si="22"/>
        <v>#DIV/0!</v>
      </c>
      <c r="K259" s="4">
        <v>0</v>
      </c>
      <c r="N259" s="3"/>
    </row>
    <row r="260" spans="3:24" x14ac:dyDescent="0.2">
      <c r="E260" s="14" t="s">
        <v>99</v>
      </c>
      <c r="F260" s="141">
        <f>SUM(F240:F259)</f>
        <v>35207.919999999998</v>
      </c>
      <c r="G260" s="202">
        <f t="shared" si="21"/>
        <v>16829.669999999998</v>
      </c>
      <c r="H260" s="180">
        <f t="shared" si="22"/>
        <v>0.47800807318353367</v>
      </c>
      <c r="I260" s="11">
        <f>SUM(I241:I259)</f>
        <v>3261.58</v>
      </c>
      <c r="J260" s="11">
        <f t="shared" ref="J260:X260" si="23">SUM(J241:J259)</f>
        <v>3655.2599999999998</v>
      </c>
      <c r="K260" s="11">
        <f t="shared" si="23"/>
        <v>2738.3999999999996</v>
      </c>
      <c r="L260" s="11">
        <f t="shared" si="23"/>
        <v>3568.8500000000004</v>
      </c>
      <c r="M260" s="11">
        <f t="shared" si="23"/>
        <v>3605.58</v>
      </c>
      <c r="N260" s="47">
        <f t="shared" si="23"/>
        <v>0</v>
      </c>
      <c r="O260" s="11">
        <f t="shared" si="23"/>
        <v>0</v>
      </c>
      <c r="P260" s="11">
        <f t="shared" si="23"/>
        <v>0</v>
      </c>
      <c r="Q260" s="11">
        <f t="shared" si="23"/>
        <v>0</v>
      </c>
      <c r="R260" s="11">
        <f t="shared" si="23"/>
        <v>0</v>
      </c>
      <c r="S260" s="11">
        <f t="shared" si="23"/>
        <v>0</v>
      </c>
      <c r="T260" s="11">
        <f t="shared" si="23"/>
        <v>0</v>
      </c>
      <c r="U260" s="4">
        <f t="shared" si="23"/>
        <v>0</v>
      </c>
      <c r="V260" s="4">
        <f t="shared" si="23"/>
        <v>0</v>
      </c>
      <c r="W260" s="4">
        <f t="shared" si="23"/>
        <v>0</v>
      </c>
      <c r="X260" s="4">
        <f t="shared" si="23"/>
        <v>0</v>
      </c>
    </row>
    <row r="261" spans="3:24" x14ac:dyDescent="0.2">
      <c r="E261" s="14"/>
      <c r="F261" s="14" t="s">
        <v>46</v>
      </c>
      <c r="G261" s="11"/>
      <c r="I261" s="4">
        <f>SUM(I260)</f>
        <v>3261.58</v>
      </c>
      <c r="J261" s="4">
        <f>SUM(I261+J260)</f>
        <v>6916.84</v>
      </c>
      <c r="K261" s="4">
        <f t="shared" ref="K261:T261" si="24">SUM(J261+K260)</f>
        <v>9655.24</v>
      </c>
      <c r="L261" s="4">
        <f t="shared" si="24"/>
        <v>13224.09</v>
      </c>
      <c r="M261" s="4">
        <f t="shared" si="24"/>
        <v>16829.669999999998</v>
      </c>
      <c r="N261" s="3">
        <f t="shared" si="24"/>
        <v>16829.669999999998</v>
      </c>
      <c r="O261" s="4">
        <f t="shared" si="24"/>
        <v>16829.669999999998</v>
      </c>
      <c r="P261" s="4">
        <f t="shared" si="24"/>
        <v>16829.669999999998</v>
      </c>
      <c r="Q261" s="4">
        <f>SUM(P261+Q260)</f>
        <v>16829.669999999998</v>
      </c>
      <c r="R261" s="4">
        <f t="shared" si="24"/>
        <v>16829.669999999998</v>
      </c>
      <c r="S261" s="4">
        <f t="shared" si="24"/>
        <v>16829.669999999998</v>
      </c>
      <c r="T261" s="4">
        <f t="shared" si="24"/>
        <v>16829.669999999998</v>
      </c>
    </row>
    <row r="262" spans="3:24" x14ac:dyDescent="0.2">
      <c r="E262" s="141" t="s">
        <v>231</v>
      </c>
      <c r="F262" s="14" t="s">
        <v>201</v>
      </c>
      <c r="G262" s="11" t="s">
        <v>87</v>
      </c>
      <c r="I262" s="11" t="s">
        <v>22</v>
      </c>
      <c r="J262" s="11" t="s">
        <v>13</v>
      </c>
      <c r="K262" s="11" t="s">
        <v>23</v>
      </c>
      <c r="L262" s="11" t="s">
        <v>24</v>
      </c>
      <c r="M262" s="11" t="s">
        <v>14</v>
      </c>
      <c r="N262" s="11" t="s">
        <v>15</v>
      </c>
      <c r="O262" s="11" t="s">
        <v>16</v>
      </c>
      <c r="P262" s="11" t="s">
        <v>17</v>
      </c>
      <c r="Q262" s="11" t="s">
        <v>18</v>
      </c>
      <c r="R262" s="11" t="s">
        <v>19</v>
      </c>
      <c r="S262" s="11" t="s">
        <v>20</v>
      </c>
      <c r="T262" s="202" t="s">
        <v>21</v>
      </c>
    </row>
    <row r="264" spans="3:24" x14ac:dyDescent="0.2">
      <c r="E264" s="21" t="s">
        <v>289</v>
      </c>
      <c r="F264" s="2">
        <v>4000</v>
      </c>
      <c r="G264" s="4">
        <f>SUM(I264:T264)</f>
        <v>0</v>
      </c>
      <c r="H264" s="24"/>
      <c r="M264" s="24"/>
      <c r="Q264" s="24" t="s">
        <v>112</v>
      </c>
    </row>
    <row r="265" spans="3:24" x14ac:dyDescent="0.2">
      <c r="E265" s="21" t="s">
        <v>383</v>
      </c>
      <c r="F265" s="2">
        <v>1000</v>
      </c>
      <c r="G265" s="4">
        <f t="shared" ref="G265:G269" si="25">SUM(I265:T265)</f>
        <v>0</v>
      </c>
      <c r="H265" s="24"/>
      <c r="N265" s="24"/>
      <c r="O265" s="24"/>
      <c r="P265" s="24"/>
    </row>
    <row r="266" spans="3:24" x14ac:dyDescent="0.2">
      <c r="E266" s="21" t="s">
        <v>290</v>
      </c>
      <c r="F266" s="2">
        <v>300</v>
      </c>
      <c r="G266" s="4">
        <f t="shared" si="25"/>
        <v>0</v>
      </c>
    </row>
    <row r="267" spans="3:24" ht="12.75" x14ac:dyDescent="0.2">
      <c r="C267"/>
      <c r="E267" s="21" t="s">
        <v>340</v>
      </c>
      <c r="G267" s="4">
        <f t="shared" si="25"/>
        <v>0</v>
      </c>
      <c r="K267" s="24"/>
      <c r="N267" s="3"/>
    </row>
    <row r="268" spans="3:24" ht="12.75" x14ac:dyDescent="0.2">
      <c r="C268"/>
      <c r="E268" s="21" t="s">
        <v>380</v>
      </c>
      <c r="F268" s="2">
        <v>1000</v>
      </c>
      <c r="G268" s="4">
        <f t="shared" si="25"/>
        <v>0</v>
      </c>
    </row>
    <row r="269" spans="3:24" ht="12.75" x14ac:dyDescent="0.2">
      <c r="C269"/>
      <c r="E269" s="21" t="s">
        <v>379</v>
      </c>
      <c r="F269" s="2">
        <v>3500</v>
      </c>
      <c r="G269" s="4">
        <f t="shared" si="25"/>
        <v>25</v>
      </c>
      <c r="K269" s="4">
        <v>25</v>
      </c>
      <c r="L269" s="151"/>
      <c r="N269" s="3"/>
      <c r="O269" s="24"/>
    </row>
    <row r="270" spans="3:24" ht="12.75" x14ac:dyDescent="0.2">
      <c r="C270"/>
      <c r="E270" s="14" t="s">
        <v>4</v>
      </c>
      <c r="F270" s="182">
        <f>SUM(F264:F269)</f>
        <v>9800</v>
      </c>
      <c r="G270" s="149">
        <f>SUM(G264:G269)</f>
        <v>25</v>
      </c>
      <c r="H270" s="183">
        <f t="shared" ref="H270:H272" si="26">SUM(G270/F270)</f>
        <v>2.5510204081632651E-3</v>
      </c>
      <c r="I270" s="4">
        <f t="shared" ref="I270:T270" si="27">SUM(I264:I269)</f>
        <v>0</v>
      </c>
      <c r="J270" s="4">
        <f t="shared" si="27"/>
        <v>0</v>
      </c>
      <c r="K270" s="4">
        <f t="shared" si="27"/>
        <v>25</v>
      </c>
      <c r="L270" s="4">
        <f t="shared" si="27"/>
        <v>0</v>
      </c>
      <c r="M270" s="4">
        <f t="shared" si="27"/>
        <v>0</v>
      </c>
      <c r="N270" s="3">
        <f t="shared" si="27"/>
        <v>0</v>
      </c>
      <c r="O270" s="4">
        <f t="shared" si="27"/>
        <v>0</v>
      </c>
      <c r="P270" s="4">
        <f t="shared" si="27"/>
        <v>0</v>
      </c>
      <c r="Q270" s="4">
        <f t="shared" si="27"/>
        <v>0</v>
      </c>
      <c r="R270" s="4">
        <f t="shared" si="27"/>
        <v>0</v>
      </c>
      <c r="S270" s="4">
        <f t="shared" si="27"/>
        <v>0</v>
      </c>
      <c r="T270" s="4">
        <f t="shared" si="27"/>
        <v>0</v>
      </c>
    </row>
    <row r="271" spans="3:24" ht="12.75" x14ac:dyDescent="0.2">
      <c r="C271"/>
      <c r="D271" s="24" t="s">
        <v>422</v>
      </c>
      <c r="E271" s="21" t="s">
        <v>239</v>
      </c>
      <c r="F271" s="2">
        <v>0</v>
      </c>
      <c r="G271" s="24">
        <f>SUM(I271:T271)</f>
        <v>4127.76</v>
      </c>
      <c r="H271" s="24"/>
      <c r="I271" s="24">
        <f>Q19</f>
        <v>0</v>
      </c>
      <c r="J271" s="4">
        <v>2268.46</v>
      </c>
      <c r="K271" s="4">
        <f>Q52</f>
        <v>1859.3</v>
      </c>
      <c r="N271" s="151"/>
      <c r="Q271" s="24"/>
    </row>
    <row r="272" spans="3:24" ht="12.75" x14ac:dyDescent="0.2">
      <c r="C272"/>
      <c r="E272" s="14" t="s">
        <v>202</v>
      </c>
      <c r="F272" s="141">
        <f>SUM(F260+F271+F270)</f>
        <v>45007.92</v>
      </c>
      <c r="G272" s="202">
        <f>SUM(G260+G270+G271)</f>
        <v>20982.43</v>
      </c>
      <c r="H272" s="212">
        <f t="shared" si="26"/>
        <v>0.46619417204794183</v>
      </c>
      <c r="I272" s="11">
        <f t="shared" ref="I272:T272" si="28">SUM(I260+I270+I271)</f>
        <v>3261.58</v>
      </c>
      <c r="J272" s="11">
        <f t="shared" si="28"/>
        <v>5923.7199999999993</v>
      </c>
      <c r="K272" s="11">
        <f t="shared" si="28"/>
        <v>4622.7</v>
      </c>
      <c r="L272" s="11">
        <f t="shared" si="28"/>
        <v>3568.8500000000004</v>
      </c>
      <c r="M272" s="11">
        <f t="shared" si="28"/>
        <v>3605.58</v>
      </c>
      <c r="N272" s="47">
        <f t="shared" si="28"/>
        <v>0</v>
      </c>
      <c r="O272" s="11">
        <f t="shared" si="28"/>
        <v>0</v>
      </c>
      <c r="P272" s="11">
        <f t="shared" si="28"/>
        <v>0</v>
      </c>
      <c r="Q272" s="11">
        <f t="shared" si="28"/>
        <v>0</v>
      </c>
      <c r="R272" s="11">
        <f t="shared" si="28"/>
        <v>0</v>
      </c>
      <c r="S272" s="11">
        <f t="shared" si="28"/>
        <v>0</v>
      </c>
      <c r="T272" s="11">
        <f t="shared" si="28"/>
        <v>0</v>
      </c>
    </row>
    <row r="273" spans="3:20" ht="12.75" x14ac:dyDescent="0.2">
      <c r="C273"/>
    </row>
    <row r="274" spans="3:20" ht="12.75" x14ac:dyDescent="0.2">
      <c r="C274"/>
    </row>
    <row r="275" spans="3:20" ht="12.75" x14ac:dyDescent="0.2">
      <c r="C275"/>
      <c r="E275" s="167" t="s">
        <v>282</v>
      </c>
      <c r="I275" s="11" t="s">
        <v>22</v>
      </c>
      <c r="J275" s="11" t="s">
        <v>13</v>
      </c>
      <c r="K275" s="11" t="s">
        <v>233</v>
      </c>
      <c r="L275" s="11" t="s">
        <v>234</v>
      </c>
      <c r="M275" s="11" t="s">
        <v>14</v>
      </c>
      <c r="N275" s="11" t="s">
        <v>15</v>
      </c>
      <c r="O275" s="11" t="s">
        <v>16</v>
      </c>
      <c r="P275" s="11" t="s">
        <v>17</v>
      </c>
      <c r="Q275" s="11" t="s">
        <v>18</v>
      </c>
      <c r="R275" s="11" t="s">
        <v>19</v>
      </c>
      <c r="S275" s="11" t="s">
        <v>235</v>
      </c>
      <c r="T275" s="11" t="s">
        <v>21</v>
      </c>
    </row>
    <row r="276" spans="3:20" x14ac:dyDescent="0.2">
      <c r="E276" s="2" t="s">
        <v>39</v>
      </c>
      <c r="F276" s="2">
        <v>41212</v>
      </c>
      <c r="G276" s="4">
        <f>SUM(I276:T276)</f>
        <v>41212</v>
      </c>
      <c r="H276" s="142">
        <f>G276/F276</f>
        <v>1</v>
      </c>
      <c r="I276" s="4">
        <v>41212</v>
      </c>
    </row>
    <row r="277" spans="3:20" x14ac:dyDescent="0.2">
      <c r="E277" s="2" t="s">
        <v>148</v>
      </c>
      <c r="F277" s="2">
        <v>173</v>
      </c>
      <c r="G277" s="4">
        <f t="shared" ref="G277:G282" si="29">SUM(I277:T277)</f>
        <v>40.5</v>
      </c>
      <c r="H277" s="142">
        <f t="shared" ref="H277:H282" si="30">G277/F277</f>
        <v>0.23410404624277456</v>
      </c>
      <c r="I277" s="4">
        <v>40.5</v>
      </c>
    </row>
    <row r="278" spans="3:20" x14ac:dyDescent="0.2">
      <c r="E278" s="2" t="s">
        <v>206</v>
      </c>
      <c r="F278" s="2">
        <v>400</v>
      </c>
      <c r="G278" s="4">
        <f t="shared" si="29"/>
        <v>100.12</v>
      </c>
      <c r="H278" s="142">
        <f t="shared" si="30"/>
        <v>0.25030000000000002</v>
      </c>
      <c r="K278" s="4">
        <v>100.12</v>
      </c>
    </row>
    <row r="279" spans="3:20" x14ac:dyDescent="0.2">
      <c r="E279" s="21" t="s">
        <v>426</v>
      </c>
      <c r="G279" s="4">
        <f t="shared" si="29"/>
        <v>17.22</v>
      </c>
      <c r="H279" s="142" t="e">
        <f t="shared" si="30"/>
        <v>#DIV/0!</v>
      </c>
      <c r="K279" s="4">
        <v>17.22</v>
      </c>
    </row>
    <row r="280" spans="3:20" x14ac:dyDescent="0.2">
      <c r="E280" s="21"/>
      <c r="G280" s="4">
        <f t="shared" si="29"/>
        <v>0</v>
      </c>
      <c r="H280" s="142" t="e">
        <f t="shared" si="30"/>
        <v>#DIV/0!</v>
      </c>
      <c r="J280" s="24"/>
    </row>
    <row r="281" spans="3:20" x14ac:dyDescent="0.2">
      <c r="E281" s="21" t="s">
        <v>411</v>
      </c>
      <c r="F281" s="2">
        <v>3150</v>
      </c>
      <c r="G281" s="4">
        <f t="shared" si="29"/>
        <v>1970.85</v>
      </c>
      <c r="H281" s="183">
        <f t="shared" si="30"/>
        <v>0.62566666666666659</v>
      </c>
      <c r="I281" s="24">
        <v>214.35</v>
      </c>
      <c r="J281" s="4">
        <v>700</v>
      </c>
      <c r="K281" s="4">
        <v>356.5</v>
      </c>
      <c r="L281" s="4">
        <v>350</v>
      </c>
      <c r="M281" s="151">
        <v>350</v>
      </c>
    </row>
    <row r="282" spans="3:20" x14ac:dyDescent="0.2">
      <c r="E282" s="21" t="s">
        <v>427</v>
      </c>
      <c r="G282" s="4">
        <f t="shared" si="29"/>
        <v>423.16</v>
      </c>
      <c r="H282" s="142" t="e">
        <f t="shared" si="30"/>
        <v>#DIV/0!</v>
      </c>
      <c r="I282" s="24" t="s">
        <v>483</v>
      </c>
      <c r="J282" s="4">
        <v>423.16</v>
      </c>
      <c r="L282" s="24"/>
    </row>
    <row r="283" spans="3:20" x14ac:dyDescent="0.2">
      <c r="E283" s="14" t="s">
        <v>237</v>
      </c>
      <c r="F283" s="14">
        <f>SUM(F276:F282)</f>
        <v>44935</v>
      </c>
      <c r="G283" s="11">
        <f>SUM(G276:G282)</f>
        <v>43763.850000000006</v>
      </c>
      <c r="H283" s="245">
        <f>G283/F283</f>
        <v>0.9739367975965284</v>
      </c>
      <c r="I283" s="11">
        <f>SUM(I276:I282)</f>
        <v>41466.85</v>
      </c>
      <c r="J283" s="11">
        <f>SUM(J277:J282)</f>
        <v>1123.1600000000001</v>
      </c>
      <c r="K283" s="11">
        <f t="shared" ref="K283:T283" si="31">SUM(K277:K282)</f>
        <v>473.84000000000003</v>
      </c>
      <c r="L283" s="11">
        <f t="shared" si="31"/>
        <v>350</v>
      </c>
      <c r="M283" s="11">
        <f t="shared" si="31"/>
        <v>350</v>
      </c>
      <c r="N283" s="11">
        <f t="shared" si="31"/>
        <v>0</v>
      </c>
      <c r="O283" s="11">
        <f t="shared" si="31"/>
        <v>0</v>
      </c>
      <c r="P283" s="11">
        <f t="shared" si="31"/>
        <v>0</v>
      </c>
      <c r="Q283" s="11">
        <f t="shared" si="31"/>
        <v>0</v>
      </c>
      <c r="R283" s="11">
        <f t="shared" si="31"/>
        <v>0</v>
      </c>
      <c r="S283" s="11">
        <f t="shared" si="31"/>
        <v>0</v>
      </c>
      <c r="T283" s="11">
        <f t="shared" si="31"/>
        <v>0</v>
      </c>
    </row>
    <row r="286" spans="3:20" x14ac:dyDescent="0.2">
      <c r="E286" s="21"/>
    </row>
    <row r="290" spans="5:20" x14ac:dyDescent="0.2">
      <c r="E290" s="21" t="s">
        <v>287</v>
      </c>
      <c r="H290" s="4">
        <f>SUM(I290:T290)</f>
        <v>1375.66</v>
      </c>
      <c r="I290" s="4">
        <f>X19</f>
        <v>125.14</v>
      </c>
      <c r="J290" s="4">
        <f>X38</f>
        <v>472.71000000000004</v>
      </c>
      <c r="K290" s="4">
        <f>X55</f>
        <v>450.26</v>
      </c>
      <c r="L290" s="4">
        <f>X74</f>
        <v>161.03</v>
      </c>
      <c r="M290" s="4">
        <f>X94</f>
        <v>166.51999999999998</v>
      </c>
      <c r="N290" s="4">
        <f>X110</f>
        <v>0</v>
      </c>
      <c r="O290" s="4">
        <f>X130</f>
        <v>0</v>
      </c>
      <c r="P290" s="4">
        <f>X150</f>
        <v>0</v>
      </c>
      <c r="Q290" s="4">
        <f>X165</f>
        <v>0</v>
      </c>
      <c r="R290" s="4">
        <f>X177</f>
        <v>0</v>
      </c>
      <c r="S290" s="4">
        <f>X192</f>
        <v>0</v>
      </c>
      <c r="T290" s="4">
        <f>X216</f>
        <v>0</v>
      </c>
    </row>
    <row r="291" spans="5:20" x14ac:dyDescent="0.2">
      <c r="O291" s="42"/>
    </row>
    <row r="294" spans="5:20" x14ac:dyDescent="0.2">
      <c r="E294" s="14" t="s">
        <v>386</v>
      </c>
    </row>
    <row r="295" spans="5:20" x14ac:dyDescent="0.2">
      <c r="E295" s="21"/>
      <c r="F295" s="21" t="s">
        <v>358</v>
      </c>
      <c r="H295" s="4">
        <v>17400</v>
      </c>
      <c r="I295" s="24"/>
    </row>
    <row r="296" spans="5:20" x14ac:dyDescent="0.2">
      <c r="F296" s="21" t="s">
        <v>327</v>
      </c>
    </row>
    <row r="297" spans="5:20" x14ac:dyDescent="0.2">
      <c r="F297" s="21"/>
      <c r="H297" s="24">
        <v>0</v>
      </c>
    </row>
    <row r="298" spans="5:20" x14ac:dyDescent="0.2">
      <c r="F298" s="21" t="s">
        <v>381</v>
      </c>
      <c r="H298" s="4">
        <v>320</v>
      </c>
    </row>
    <row r="299" spans="5:20" x14ac:dyDescent="0.2">
      <c r="F299" s="21" t="s">
        <v>382</v>
      </c>
      <c r="H299" s="4">
        <v>500</v>
      </c>
    </row>
    <row r="300" spans="5:20" x14ac:dyDescent="0.2">
      <c r="F300" s="21" t="s">
        <v>384</v>
      </c>
      <c r="H300" s="4">
        <v>1200</v>
      </c>
    </row>
    <row r="301" spans="5:20" x14ac:dyDescent="0.2">
      <c r="F301" s="21" t="s">
        <v>335</v>
      </c>
      <c r="H301" s="24">
        <v>275</v>
      </c>
    </row>
    <row r="302" spans="5:20" x14ac:dyDescent="0.2">
      <c r="F302" s="21" t="s">
        <v>359</v>
      </c>
      <c r="H302" s="11">
        <f>SUM(H297:H301)</f>
        <v>2295</v>
      </c>
    </row>
    <row r="303" spans="5:20" x14ac:dyDescent="0.2">
      <c r="F303" s="21" t="s">
        <v>338</v>
      </c>
      <c r="H303" s="11">
        <f>SUM(H295-H302)</f>
        <v>15105</v>
      </c>
      <c r="I303" s="24"/>
    </row>
    <row r="304" spans="5:20" x14ac:dyDescent="0.2">
      <c r="F304" s="21" t="s">
        <v>385</v>
      </c>
      <c r="H304" s="4">
        <v>4000</v>
      </c>
    </row>
    <row r="307" spans="1:18" x14ac:dyDescent="0.2">
      <c r="A307" s="14" t="s">
        <v>342</v>
      </c>
      <c r="E307" s="14" t="s">
        <v>343</v>
      </c>
    </row>
    <row r="308" spans="1:18" x14ac:dyDescent="0.2">
      <c r="A308" s="173" t="s">
        <v>0</v>
      </c>
      <c r="B308" s="173" t="s">
        <v>50</v>
      </c>
      <c r="D308" s="4" t="s">
        <v>1</v>
      </c>
      <c r="H308" s="11" t="s">
        <v>4</v>
      </c>
      <c r="I308" s="11" t="s">
        <v>4</v>
      </c>
      <c r="J308" s="24" t="s">
        <v>345</v>
      </c>
      <c r="K308" s="24" t="s">
        <v>347</v>
      </c>
      <c r="L308" s="24" t="s">
        <v>348</v>
      </c>
      <c r="M308" s="24" t="s">
        <v>350</v>
      </c>
      <c r="N308" s="24" t="s">
        <v>352</v>
      </c>
      <c r="O308" s="24" t="s">
        <v>353</v>
      </c>
      <c r="P308" s="24" t="s">
        <v>353</v>
      </c>
      <c r="Q308" s="24" t="s">
        <v>355</v>
      </c>
      <c r="R308" s="24" t="s">
        <v>336</v>
      </c>
    </row>
    <row r="309" spans="1:18" x14ac:dyDescent="0.2">
      <c r="A309" s="2" t="s">
        <v>2</v>
      </c>
      <c r="B309" s="2" t="s">
        <v>3</v>
      </c>
      <c r="C309" s="4" t="s">
        <v>4</v>
      </c>
      <c r="D309" s="4" t="s">
        <v>2</v>
      </c>
      <c r="E309" s="2" t="s">
        <v>3</v>
      </c>
      <c r="F309" s="2" t="s">
        <v>5</v>
      </c>
      <c r="G309" s="4" t="s">
        <v>4</v>
      </c>
      <c r="H309" s="11" t="s">
        <v>133</v>
      </c>
      <c r="I309" s="11" t="s">
        <v>344</v>
      </c>
      <c r="J309" s="24" t="s">
        <v>346</v>
      </c>
      <c r="K309" s="24" t="s">
        <v>346</v>
      </c>
      <c r="L309" s="24" t="s">
        <v>349</v>
      </c>
      <c r="M309" s="24" t="s">
        <v>351</v>
      </c>
      <c r="N309" s="24" t="s">
        <v>140</v>
      </c>
      <c r="O309" s="24" t="s">
        <v>334</v>
      </c>
      <c r="P309" s="24" t="s">
        <v>354</v>
      </c>
      <c r="Q309" s="24" t="s">
        <v>356</v>
      </c>
    </row>
    <row r="310" spans="1:18" x14ac:dyDescent="0.2">
      <c r="B310" s="2" t="s">
        <v>37</v>
      </c>
      <c r="F310" s="2" t="s">
        <v>291</v>
      </c>
      <c r="G310" s="4">
        <f>SUM(H310+I310)</f>
        <v>0</v>
      </c>
      <c r="I310" s="4">
        <f>SUM(J310:R310)</f>
        <v>0</v>
      </c>
    </row>
    <row r="311" spans="1:18" x14ac:dyDescent="0.2">
      <c r="F311" s="2" t="s">
        <v>291</v>
      </c>
    </row>
    <row r="312" spans="1:18" x14ac:dyDescent="0.2">
      <c r="F312" s="2" t="s">
        <v>291</v>
      </c>
    </row>
    <row r="313" spans="1:18" x14ac:dyDescent="0.2">
      <c r="F313" s="2" t="s">
        <v>291</v>
      </c>
    </row>
    <row r="314" spans="1:18" x14ac:dyDescent="0.2">
      <c r="F314" s="2" t="s">
        <v>291</v>
      </c>
    </row>
    <row r="315" spans="1:18" x14ac:dyDescent="0.2">
      <c r="F315" s="2" t="s">
        <v>291</v>
      </c>
    </row>
    <row r="316" spans="1:18" x14ac:dyDescent="0.2">
      <c r="F316" s="2" t="s">
        <v>291</v>
      </c>
    </row>
    <row r="317" spans="1:18" x14ac:dyDescent="0.2">
      <c r="F317" s="2" t="s">
        <v>291</v>
      </c>
    </row>
    <row r="318" spans="1:18" x14ac:dyDescent="0.2">
      <c r="B318" s="2" t="s">
        <v>88</v>
      </c>
      <c r="C318" s="4">
        <f>SUM(C311:C317)</f>
        <v>0</v>
      </c>
      <c r="F318" s="2" t="s">
        <v>291</v>
      </c>
    </row>
    <row r="319" spans="1:18" x14ac:dyDescent="0.2">
      <c r="F319" s="2" t="s">
        <v>291</v>
      </c>
    </row>
    <row r="320" spans="1:18" x14ac:dyDescent="0.2">
      <c r="F320" s="2" t="s">
        <v>291</v>
      </c>
    </row>
    <row r="321" spans="2:18" x14ac:dyDescent="0.2">
      <c r="F321" s="2" t="s">
        <v>291</v>
      </c>
    </row>
    <row r="323" spans="2:18" x14ac:dyDescent="0.2">
      <c r="B323" s="2" t="s">
        <v>283</v>
      </c>
      <c r="C323" s="4">
        <f>SUM(C319:C322)</f>
        <v>0</v>
      </c>
      <c r="D323" s="4" t="s">
        <v>288</v>
      </c>
      <c r="E323" s="2" t="s">
        <v>4</v>
      </c>
      <c r="G323" s="4">
        <f t="shared" ref="G323:R323" si="32">SUM(G310:G322)</f>
        <v>0</v>
      </c>
      <c r="H323" s="4">
        <f t="shared" si="32"/>
        <v>0</v>
      </c>
      <c r="I323" s="4">
        <f t="shared" si="32"/>
        <v>0</v>
      </c>
      <c r="J323" s="4">
        <f t="shared" si="32"/>
        <v>0</v>
      </c>
      <c r="K323" s="4">
        <f t="shared" si="32"/>
        <v>0</v>
      </c>
      <c r="L323" s="4">
        <f t="shared" si="32"/>
        <v>0</v>
      </c>
      <c r="M323" s="4">
        <f t="shared" si="32"/>
        <v>0</v>
      </c>
      <c r="N323" s="4">
        <f t="shared" si="32"/>
        <v>0</v>
      </c>
      <c r="O323" s="4">
        <f t="shared" si="32"/>
        <v>0</v>
      </c>
      <c r="P323" s="4">
        <f t="shared" si="32"/>
        <v>0</v>
      </c>
      <c r="Q323" s="4">
        <f t="shared" si="32"/>
        <v>0</v>
      </c>
      <c r="R323" s="4">
        <f t="shared" si="32"/>
        <v>0</v>
      </c>
    </row>
    <row r="324" spans="2:18" x14ac:dyDescent="0.2">
      <c r="F324" s="2" t="s">
        <v>291</v>
      </c>
    </row>
    <row r="325" spans="2:18" x14ac:dyDescent="0.2">
      <c r="F325" s="2" t="s">
        <v>291</v>
      </c>
    </row>
    <row r="326" spans="2:18" x14ac:dyDescent="0.2">
      <c r="F326" s="2" t="s">
        <v>291</v>
      </c>
    </row>
    <row r="327" spans="2:18" x14ac:dyDescent="0.2">
      <c r="F327" s="2" t="s">
        <v>291</v>
      </c>
    </row>
    <row r="328" spans="2:18" x14ac:dyDescent="0.2">
      <c r="F328" s="2" t="s">
        <v>291</v>
      </c>
    </row>
    <row r="329" spans="2:18" x14ac:dyDescent="0.2">
      <c r="B329" s="2" t="s">
        <v>284</v>
      </c>
      <c r="C329" s="4">
        <f>SUM(C324:C328)</f>
        <v>0</v>
      </c>
      <c r="F329" s="2" t="s">
        <v>291</v>
      </c>
    </row>
    <row r="330" spans="2:18" x14ac:dyDescent="0.2">
      <c r="F330" s="2" t="s">
        <v>291</v>
      </c>
    </row>
    <row r="331" spans="2:18" x14ac:dyDescent="0.2">
      <c r="F331" s="2" t="s">
        <v>291</v>
      </c>
    </row>
    <row r="332" spans="2:18" x14ac:dyDescent="0.2">
      <c r="F332" s="2" t="s">
        <v>291</v>
      </c>
    </row>
    <row r="333" spans="2:18" x14ac:dyDescent="0.2">
      <c r="B333" s="2" t="s">
        <v>285</v>
      </c>
      <c r="C333" s="4">
        <f>SUM(C331:C332)</f>
        <v>0</v>
      </c>
      <c r="F333" s="2" t="s">
        <v>296</v>
      </c>
    </row>
    <row r="334" spans="2:18" x14ac:dyDescent="0.2">
      <c r="F334" s="2" t="s">
        <v>291</v>
      </c>
    </row>
    <row r="335" spans="2:18" x14ac:dyDescent="0.2">
      <c r="F335" s="2" t="s">
        <v>291</v>
      </c>
    </row>
    <row r="336" spans="2:18" x14ac:dyDescent="0.2">
      <c r="F336" s="2" t="s">
        <v>291</v>
      </c>
    </row>
    <row r="337" spans="2:18" x14ac:dyDescent="0.2">
      <c r="F337" s="2" t="s">
        <v>291</v>
      </c>
    </row>
    <row r="338" spans="2:18" x14ac:dyDescent="0.2">
      <c r="F338" s="2" t="s">
        <v>291</v>
      </c>
    </row>
    <row r="339" spans="2:18" x14ac:dyDescent="0.2">
      <c r="D339" s="4" t="s">
        <v>54</v>
      </c>
      <c r="G339" s="4">
        <f>SUM(G324:G338)</f>
        <v>0</v>
      </c>
      <c r="H339" s="4">
        <f>SUM(H324:H336)</f>
        <v>0</v>
      </c>
      <c r="I339" s="4">
        <f t="shared" ref="I339:P339" si="33">SUM(I324:I336)</f>
        <v>0</v>
      </c>
      <c r="J339" s="4">
        <f t="shared" si="33"/>
        <v>0</v>
      </c>
      <c r="K339" s="4">
        <f t="shared" si="33"/>
        <v>0</v>
      </c>
      <c r="L339" s="4">
        <f t="shared" si="33"/>
        <v>0</v>
      </c>
      <c r="M339" s="4">
        <f t="shared" si="33"/>
        <v>0</v>
      </c>
      <c r="N339" s="4">
        <f t="shared" si="33"/>
        <v>0</v>
      </c>
      <c r="O339" s="4">
        <f t="shared" si="33"/>
        <v>0</v>
      </c>
      <c r="P339" s="4">
        <f t="shared" si="33"/>
        <v>0</v>
      </c>
      <c r="Q339" s="4">
        <f>SUM(Q324:Q338)</f>
        <v>0</v>
      </c>
      <c r="R339" s="4">
        <f t="shared" ref="R339" si="34">SUM(R324:R336)</f>
        <v>0</v>
      </c>
    </row>
    <row r="341" spans="2:18" x14ac:dyDescent="0.2">
      <c r="B341" s="2" t="s">
        <v>286</v>
      </c>
      <c r="C341" s="4">
        <f>SUM(C335:C340)</f>
        <v>0</v>
      </c>
    </row>
    <row r="347" spans="2:18" x14ac:dyDescent="0.2">
      <c r="B347" s="2" t="s">
        <v>96</v>
      </c>
      <c r="C347" s="4">
        <f>SUM(C342:C346)</f>
        <v>0</v>
      </c>
    </row>
    <row r="352" spans="2:18" x14ac:dyDescent="0.2">
      <c r="B352" s="2" t="s">
        <v>98</v>
      </c>
      <c r="C352" s="4">
        <f>SUM(C348:C351)</f>
        <v>0</v>
      </c>
    </row>
    <row r="356" spans="2:18" x14ac:dyDescent="0.2">
      <c r="D356" s="4" t="s">
        <v>238</v>
      </c>
      <c r="E356" s="2" t="s">
        <v>4</v>
      </c>
      <c r="G356" s="4">
        <f>SUM(G340:G355)</f>
        <v>0</v>
      </c>
      <c r="H356" s="4">
        <f t="shared" ref="H356:R356" si="35">SUM(H340:H355)</f>
        <v>0</v>
      </c>
      <c r="I356" s="4">
        <f t="shared" si="35"/>
        <v>0</v>
      </c>
      <c r="J356" s="4">
        <f t="shared" si="35"/>
        <v>0</v>
      </c>
      <c r="K356" s="4">
        <f t="shared" si="35"/>
        <v>0</v>
      </c>
      <c r="L356" s="4">
        <f t="shared" si="35"/>
        <v>0</v>
      </c>
      <c r="M356" s="4">
        <f t="shared" si="35"/>
        <v>0</v>
      </c>
      <c r="N356" s="4">
        <f t="shared" si="35"/>
        <v>0</v>
      </c>
      <c r="O356" s="4">
        <f t="shared" si="35"/>
        <v>0</v>
      </c>
      <c r="P356" s="4">
        <f t="shared" si="35"/>
        <v>0</v>
      </c>
      <c r="Q356" s="4">
        <f t="shared" si="35"/>
        <v>0</v>
      </c>
      <c r="R356" s="4">
        <f t="shared" si="35"/>
        <v>0</v>
      </c>
    </row>
    <row r="357" spans="2:18" x14ac:dyDescent="0.2">
      <c r="B357" s="2" t="s">
        <v>219</v>
      </c>
      <c r="C357" s="4">
        <f>SUM(C353:C356)</f>
        <v>0</v>
      </c>
    </row>
    <row r="360" spans="2:18" x14ac:dyDescent="0.2">
      <c r="B360" s="2" t="s">
        <v>330</v>
      </c>
      <c r="C360" s="4">
        <f>SUM(C358:C359)</f>
        <v>0</v>
      </c>
    </row>
    <row r="366" spans="2:18" x14ac:dyDescent="0.2">
      <c r="B366" s="2" t="s">
        <v>220</v>
      </c>
      <c r="C366" s="4">
        <f>SUM(C361:C365)</f>
        <v>0</v>
      </c>
    </row>
    <row r="370" spans="2:18" x14ac:dyDescent="0.2">
      <c r="B370" s="2" t="s">
        <v>48</v>
      </c>
      <c r="C370" s="4">
        <f>SUM(C367:C369)</f>
        <v>0</v>
      </c>
    </row>
    <row r="375" spans="2:18" x14ac:dyDescent="0.2">
      <c r="D375" s="4" t="s">
        <v>318</v>
      </c>
      <c r="E375" s="2" t="s">
        <v>40</v>
      </c>
      <c r="G375" s="4">
        <f>SUM(G357:G374)</f>
        <v>0</v>
      </c>
      <c r="H375" s="4">
        <f t="shared" ref="H375:P375" si="36">SUM(H357:H373)</f>
        <v>0</v>
      </c>
      <c r="I375" s="4">
        <f t="shared" si="36"/>
        <v>0</v>
      </c>
      <c r="J375" s="4">
        <f t="shared" si="36"/>
        <v>0</v>
      </c>
      <c r="K375" s="4">
        <f t="shared" si="36"/>
        <v>0</v>
      </c>
      <c r="L375" s="4">
        <f t="shared" si="36"/>
        <v>0</v>
      </c>
      <c r="M375" s="4">
        <f t="shared" si="36"/>
        <v>0</v>
      </c>
      <c r="N375" s="4">
        <f t="shared" si="36"/>
        <v>0</v>
      </c>
      <c r="O375" s="4">
        <f t="shared" si="36"/>
        <v>0</v>
      </c>
      <c r="P375" s="4">
        <f t="shared" si="36"/>
        <v>0</v>
      </c>
      <c r="Q375" s="4">
        <f>SUM(Q357:Q374)</f>
        <v>0</v>
      </c>
      <c r="R375" s="4">
        <f t="shared" ref="R375" si="37">SUM(R357:R373)</f>
        <v>0</v>
      </c>
    </row>
    <row r="384" spans="2:18" x14ac:dyDescent="0.2">
      <c r="B384" s="2" t="s">
        <v>49</v>
      </c>
      <c r="C384" s="4">
        <f>SUM(C371:C383)</f>
        <v>0</v>
      </c>
    </row>
    <row r="390" spans="2:18" x14ac:dyDescent="0.2">
      <c r="D390" s="4" t="s">
        <v>319</v>
      </c>
      <c r="E390" s="2" t="s">
        <v>41</v>
      </c>
      <c r="G390" s="4">
        <f>SUM(G376:G389)</f>
        <v>0</v>
      </c>
      <c r="H390" s="4">
        <f t="shared" ref="H390:R390" si="38">SUM(H376:H389)</f>
        <v>0</v>
      </c>
      <c r="I390" s="4">
        <f t="shared" si="38"/>
        <v>0</v>
      </c>
      <c r="J390" s="4">
        <f t="shared" si="38"/>
        <v>0</v>
      </c>
      <c r="K390" s="4">
        <f t="shared" si="38"/>
        <v>0</v>
      </c>
      <c r="L390" s="4">
        <f t="shared" si="38"/>
        <v>0</v>
      </c>
      <c r="M390" s="4">
        <f t="shared" si="38"/>
        <v>0</v>
      </c>
      <c r="N390" s="4">
        <f t="shared" si="38"/>
        <v>0</v>
      </c>
      <c r="O390" s="4">
        <f t="shared" si="38"/>
        <v>0</v>
      </c>
      <c r="P390" s="4">
        <f t="shared" si="38"/>
        <v>0</v>
      </c>
      <c r="Q390" s="4">
        <f t="shared" si="38"/>
        <v>0</v>
      </c>
      <c r="R390" s="4">
        <f t="shared" si="38"/>
        <v>0</v>
      </c>
    </row>
    <row r="393" spans="2:18" x14ac:dyDescent="0.2">
      <c r="B393" s="2" t="s">
        <v>221</v>
      </c>
    </row>
    <row r="406" spans="5:18" x14ac:dyDescent="0.2">
      <c r="E406" s="2" t="s">
        <v>42</v>
      </c>
      <c r="G406" s="4">
        <f>SUM(G391:G405)</f>
        <v>0</v>
      </c>
      <c r="H406" s="4">
        <f>SUM(H391:H402)</f>
        <v>0</v>
      </c>
      <c r="I406" s="4">
        <f>SUM(I391:I405)</f>
        <v>0</v>
      </c>
      <c r="J406" s="4">
        <f>SUM(J391:J402)</f>
        <v>0</v>
      </c>
      <c r="K406" s="4">
        <f>SUM(K391:K402)</f>
        <v>0</v>
      </c>
      <c r="L406" s="4">
        <f>SUM(L391:L405)</f>
        <v>0</v>
      </c>
      <c r="M406" s="4">
        <f t="shared" ref="M406:R406" si="39">SUM(M391:M405)</f>
        <v>0</v>
      </c>
      <c r="N406" s="4">
        <f t="shared" si="39"/>
        <v>0</v>
      </c>
      <c r="O406" s="4">
        <f t="shared" si="39"/>
        <v>0</v>
      </c>
      <c r="P406" s="4">
        <f t="shared" si="39"/>
        <v>0</v>
      </c>
      <c r="Q406" s="4">
        <f t="shared" si="39"/>
        <v>0</v>
      </c>
      <c r="R406" s="4">
        <f t="shared" si="39"/>
        <v>0</v>
      </c>
    </row>
    <row r="426" spans="5:18" x14ac:dyDescent="0.2">
      <c r="E426" s="2" t="s">
        <v>43</v>
      </c>
      <c r="G426" s="4">
        <f>SUM(G407:G425)</f>
        <v>0</v>
      </c>
      <c r="H426" s="4">
        <f t="shared" ref="H426:R426" si="40">SUM(H407:H425)</f>
        <v>0</v>
      </c>
      <c r="I426" s="4">
        <f t="shared" si="40"/>
        <v>0</v>
      </c>
      <c r="J426" s="4">
        <f t="shared" si="40"/>
        <v>0</v>
      </c>
      <c r="K426" s="4">
        <f t="shared" si="40"/>
        <v>0</v>
      </c>
      <c r="L426" s="4">
        <f t="shared" si="40"/>
        <v>0</v>
      </c>
      <c r="M426" s="4">
        <f t="shared" si="40"/>
        <v>0</v>
      </c>
      <c r="N426" s="4">
        <f t="shared" si="40"/>
        <v>0</v>
      </c>
      <c r="O426" s="4">
        <f t="shared" si="40"/>
        <v>0</v>
      </c>
      <c r="P426" s="4">
        <f t="shared" si="40"/>
        <v>0</v>
      </c>
      <c r="Q426" s="4">
        <f t="shared" si="40"/>
        <v>0</v>
      </c>
      <c r="R426" s="4">
        <f t="shared" si="40"/>
        <v>0</v>
      </c>
    </row>
    <row r="446" spans="5:18" x14ac:dyDescent="0.2">
      <c r="E446" s="2" t="s">
        <v>44</v>
      </c>
      <c r="G446" s="4">
        <f>SUM(G427:G445)</f>
        <v>0</v>
      </c>
      <c r="H446" s="4">
        <f>SUM(H427:H442)</f>
        <v>0</v>
      </c>
      <c r="I446" s="4">
        <f t="shared" ref="I446:K446" si="41">SUM(I427:I441)</f>
        <v>0</v>
      </c>
      <c r="J446" s="4">
        <f t="shared" si="41"/>
        <v>0</v>
      </c>
      <c r="K446" s="4">
        <f t="shared" si="41"/>
        <v>0</v>
      </c>
      <c r="L446" s="4">
        <f>SUM(L427:L445)</f>
        <v>0</v>
      </c>
      <c r="M446" s="4">
        <f t="shared" ref="M446:P446" si="42">SUM(M427:M441)</f>
        <v>0</v>
      </c>
      <c r="N446" s="4">
        <f t="shared" si="42"/>
        <v>0</v>
      </c>
      <c r="O446" s="4">
        <f t="shared" si="42"/>
        <v>0</v>
      </c>
      <c r="P446" s="4">
        <f t="shared" si="42"/>
        <v>0</v>
      </c>
      <c r="Q446" s="4">
        <f>SUM(Q427:Q445)</f>
        <v>0</v>
      </c>
      <c r="R446" s="4">
        <f t="shared" ref="R446" si="43">SUM(R427:R441)</f>
        <v>0</v>
      </c>
    </row>
    <row r="461" spans="5:18" x14ac:dyDescent="0.2">
      <c r="E461" s="2" t="s">
        <v>45</v>
      </c>
      <c r="G461" s="4">
        <f>SUM(G448:G460)</f>
        <v>0</v>
      </c>
      <c r="H461" s="4">
        <v>918.33</v>
      </c>
      <c r="I461" s="4">
        <f>SUM(I448:I457)</f>
        <v>0</v>
      </c>
      <c r="J461" s="4">
        <f>SUM(J448:J457)</f>
        <v>0</v>
      </c>
      <c r="K461" s="4">
        <f>SUM(K448:K457)</f>
        <v>0</v>
      </c>
      <c r="L461" s="4">
        <f>SUM(L448:L460)</f>
        <v>0</v>
      </c>
      <c r="M461" s="4">
        <f t="shared" ref="M461:P461" si="44">SUM(M448:M457)</f>
        <v>0</v>
      </c>
      <c r="N461" s="4">
        <f t="shared" si="44"/>
        <v>0</v>
      </c>
      <c r="O461" s="4">
        <f t="shared" si="44"/>
        <v>0</v>
      </c>
      <c r="P461" s="4">
        <f t="shared" si="44"/>
        <v>0</v>
      </c>
      <c r="Q461" s="4">
        <f>SUM(Q448:Q460)</f>
        <v>0</v>
      </c>
      <c r="R461" s="4">
        <f t="shared" ref="R461" si="45">SUM(R448:R457)</f>
        <v>0</v>
      </c>
    </row>
    <row r="473" spans="5:18" x14ac:dyDescent="0.2">
      <c r="E473" s="2" t="s">
        <v>47</v>
      </c>
      <c r="G473" s="4">
        <f>SUM(G462:G472)</f>
        <v>0</v>
      </c>
      <c r="H473" s="4">
        <f>SUM(H463:H472)</f>
        <v>0</v>
      </c>
      <c r="I473" s="4">
        <f>SUM(I463:I469)</f>
        <v>0</v>
      </c>
      <c r="J473" s="4">
        <f>SUM(J463:J469)</f>
        <v>0</v>
      </c>
      <c r="K473" s="4">
        <f>SUM(K463:K469)</f>
        <v>0</v>
      </c>
      <c r="L473" s="4">
        <f>SUM(L463:L471)</f>
        <v>0</v>
      </c>
      <c r="M473" s="4">
        <f>SUM(M463:M469)</f>
        <v>0</v>
      </c>
      <c r="N473" s="4">
        <f>SUM(N462:N472)</f>
        <v>0</v>
      </c>
      <c r="O473" s="4">
        <f>SUM(O463:O469)</f>
        <v>0</v>
      </c>
      <c r="P473" s="4">
        <f>SUM(P463:P469)</f>
        <v>0</v>
      </c>
      <c r="Q473" s="4">
        <f>SUM(Q462:Q472)</f>
        <v>0</v>
      </c>
      <c r="R473" s="4">
        <f>SUM(R463:R469)</f>
        <v>0</v>
      </c>
    </row>
    <row r="487" spans="5:18" x14ac:dyDescent="0.2">
      <c r="F487" s="2" t="s">
        <v>291</v>
      </c>
    </row>
    <row r="488" spans="5:18" x14ac:dyDescent="0.2">
      <c r="E488" s="2" t="s">
        <v>48</v>
      </c>
      <c r="G488" s="4">
        <f>SUM(G474:G487)</f>
        <v>0</v>
      </c>
      <c r="H488" s="4">
        <f>SUM(H474:H485)</f>
        <v>0</v>
      </c>
      <c r="I488" s="4">
        <f>SUM(I474:I483)</f>
        <v>0</v>
      </c>
      <c r="J488" s="4">
        <f>SUM(J474:J483)</f>
        <v>0</v>
      </c>
      <c r="K488" s="4">
        <f>SUM(K474:K483)</f>
        <v>0</v>
      </c>
      <c r="L488" s="4">
        <f>SUM(L474:L485)</f>
        <v>0</v>
      </c>
      <c r="M488" s="4">
        <f>SUM(M474:M483)</f>
        <v>0</v>
      </c>
      <c r="N488" s="4">
        <f>SUM(N474:N483)</f>
        <v>0</v>
      </c>
      <c r="O488" s="4">
        <f>SUM(O474:O483)</f>
        <v>0</v>
      </c>
      <c r="P488" s="4">
        <f>SUM(P474:P487)</f>
        <v>0</v>
      </c>
      <c r="Q488" s="4">
        <f>SUM(Q474:Q487)</f>
        <v>0</v>
      </c>
      <c r="R488" s="4">
        <f>SUM(R474:R483)</f>
        <v>0</v>
      </c>
    </row>
  </sheetData>
  <mergeCells count="1">
    <mergeCell ref="E1:F1"/>
  </mergeCells>
  <phoneticPr fontId="1" type="noConversion"/>
  <printOptions gridLines="1"/>
  <pageMargins left="0.74803149606299213" right="0.74803149606299213" top="0.98425196850393704" bottom="0.98425196850393704" header="0.51181102362204722" footer="0.51181102362204722"/>
  <pageSetup paperSize="9" scale="45" fitToHeight="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56447-3DCA-4AC4-B587-ED9FF63EF57A}">
  <sheetPr>
    <pageSetUpPr fitToPage="1"/>
  </sheetPr>
  <dimension ref="A1:N94"/>
  <sheetViews>
    <sheetView workbookViewId="0">
      <selection activeCell="F66" sqref="F66"/>
    </sheetView>
  </sheetViews>
  <sheetFormatPr defaultRowHeight="12.75" x14ac:dyDescent="0.2"/>
  <cols>
    <col min="1" max="1" width="30.28515625" style="209" bestFit="1" customWidth="1"/>
    <col min="2" max="2" width="22.5703125" style="209" bestFit="1" customWidth="1"/>
    <col min="3" max="3" width="11.28515625" style="209" bestFit="1" customWidth="1"/>
    <col min="4" max="4" width="12.28515625" style="209" bestFit="1" customWidth="1"/>
    <col min="5" max="8" width="11.28515625" style="209" bestFit="1" customWidth="1"/>
    <col min="9" max="11" width="10.28515625" style="209" bestFit="1" customWidth="1"/>
    <col min="12" max="13" width="10.140625" style="209" bestFit="1" customWidth="1"/>
    <col min="14" max="16384" width="9.140625" style="209"/>
  </cols>
  <sheetData>
    <row r="1" spans="1:14" x14ac:dyDescent="0.2">
      <c r="A1" s="208" t="s">
        <v>56</v>
      </c>
      <c r="B1" s="209" t="s">
        <v>213</v>
      </c>
    </row>
    <row r="2" spans="1:14" x14ac:dyDescent="0.2">
      <c r="A2" s="226"/>
      <c r="B2" s="208"/>
      <c r="C2" s="208"/>
      <c r="D2" s="213"/>
      <c r="E2" s="211"/>
      <c r="I2" s="211"/>
    </row>
    <row r="3" spans="1:14" x14ac:dyDescent="0.2">
      <c r="A3" s="208" t="s">
        <v>57</v>
      </c>
      <c r="B3" s="208">
        <v>17439.419999999998</v>
      </c>
      <c r="C3" s="208"/>
      <c r="D3" s="213"/>
    </row>
    <row r="4" spans="1:14" x14ac:dyDescent="0.2">
      <c r="D4" s="231"/>
      <c r="E4" s="211"/>
    </row>
    <row r="5" spans="1:14" x14ac:dyDescent="0.2">
      <c r="A5" s="209" t="s">
        <v>276</v>
      </c>
      <c r="B5" s="209">
        <v>41455.35</v>
      </c>
      <c r="D5" s="231"/>
    </row>
    <row r="6" spans="1:14" x14ac:dyDescent="0.2">
      <c r="A6" s="209" t="s">
        <v>277</v>
      </c>
      <c r="B6" s="209">
        <v>41455.35</v>
      </c>
      <c r="C6" s="211"/>
      <c r="D6" s="232"/>
      <c r="N6" s="211"/>
    </row>
    <row r="7" spans="1:14" x14ac:dyDescent="0.2">
      <c r="A7" s="209" t="s">
        <v>278</v>
      </c>
      <c r="B7" s="221">
        <v>3386.7200000000003</v>
      </c>
      <c r="D7" s="231"/>
    </row>
    <row r="8" spans="1:14" x14ac:dyDescent="0.2">
      <c r="A8" s="209" t="s">
        <v>279</v>
      </c>
      <c r="B8" s="209">
        <v>3386.7200000000003</v>
      </c>
      <c r="D8" s="231"/>
      <c r="E8" s="211"/>
      <c r="N8" s="211"/>
    </row>
    <row r="9" spans="1:14" x14ac:dyDescent="0.2">
      <c r="D9" s="231"/>
      <c r="E9" s="211"/>
    </row>
    <row r="10" spans="1:14" x14ac:dyDescent="0.2">
      <c r="A10" s="209" t="s">
        <v>60</v>
      </c>
      <c r="B10" s="209">
        <v>55508.049999999996</v>
      </c>
      <c r="D10" s="231"/>
      <c r="E10" s="211"/>
    </row>
    <row r="11" spans="1:14" x14ac:dyDescent="0.2">
      <c r="D11" s="231"/>
    </row>
    <row r="12" spans="1:14" x14ac:dyDescent="0.2">
      <c r="A12" s="211" t="s">
        <v>293</v>
      </c>
      <c r="B12" s="225">
        <v>49457.15</v>
      </c>
      <c r="C12" s="211"/>
      <c r="D12" s="232"/>
      <c r="E12" s="211"/>
    </row>
    <row r="13" spans="1:14" x14ac:dyDescent="0.2">
      <c r="A13" s="211" t="s">
        <v>294</v>
      </c>
      <c r="B13" s="211">
        <v>6050.9</v>
      </c>
      <c r="C13" s="211"/>
      <c r="D13" s="211"/>
    </row>
    <row r="14" spans="1:14" x14ac:dyDescent="0.2">
      <c r="A14" s="211" t="s">
        <v>280</v>
      </c>
      <c r="B14" s="211"/>
      <c r="C14" s="211"/>
      <c r="D14" s="231"/>
      <c r="E14" s="211"/>
    </row>
    <row r="15" spans="1:14" x14ac:dyDescent="0.2">
      <c r="A15" s="211" t="s">
        <v>297</v>
      </c>
      <c r="B15" s="226">
        <v>55508.05</v>
      </c>
      <c r="C15" s="211"/>
      <c r="D15" s="231"/>
    </row>
    <row r="16" spans="1:14" x14ac:dyDescent="0.2">
      <c r="D16" s="231"/>
      <c r="E16" s="211"/>
    </row>
    <row r="17" spans="1:5" x14ac:dyDescent="0.2">
      <c r="D17" s="224"/>
    </row>
    <row r="18" spans="1:5" x14ac:dyDescent="0.2">
      <c r="B18" s="221"/>
      <c r="D18" s="224"/>
      <c r="E18" s="211"/>
    </row>
    <row r="19" spans="1:5" x14ac:dyDescent="0.2">
      <c r="B19" s="235"/>
      <c r="C19" s="233"/>
      <c r="D19" s="217"/>
      <c r="E19" s="233"/>
    </row>
    <row r="20" spans="1:5" x14ac:dyDescent="0.2">
      <c r="A20" s="208"/>
      <c r="B20" s="211"/>
      <c r="C20" s="211"/>
      <c r="D20" s="217"/>
      <c r="E20" s="211"/>
    </row>
    <row r="21" spans="1:5" x14ac:dyDescent="0.2">
      <c r="A21" s="208" t="s">
        <v>227</v>
      </c>
      <c r="B21" s="211" t="s">
        <v>12</v>
      </c>
      <c r="C21" s="211" t="s">
        <v>229</v>
      </c>
      <c r="D21" s="217" t="s">
        <v>228</v>
      </c>
      <c r="E21" s="211" t="s">
        <v>108</v>
      </c>
    </row>
    <row r="22" spans="1:5" x14ac:dyDescent="0.2">
      <c r="A22" s="209" t="s">
        <v>341</v>
      </c>
      <c r="B22" s="209">
        <v>360.88</v>
      </c>
      <c r="D22" s="214"/>
    </row>
    <row r="23" spans="1:5" x14ac:dyDescent="0.2">
      <c r="A23" s="209" t="s">
        <v>51</v>
      </c>
      <c r="B23" s="209">
        <v>13534</v>
      </c>
      <c r="C23" s="209">
        <v>1121.97</v>
      </c>
      <c r="D23" s="214">
        <v>8.2900103443180134E-2</v>
      </c>
    </row>
    <row r="24" spans="1:5" x14ac:dyDescent="0.2">
      <c r="A24" s="211" t="s">
        <v>292</v>
      </c>
      <c r="B24" s="209">
        <v>444.96</v>
      </c>
      <c r="C24" s="209">
        <v>81.39</v>
      </c>
      <c r="D24" s="214">
        <v>0.18291531823085222</v>
      </c>
      <c r="E24" s="211"/>
    </row>
    <row r="25" spans="1:5" x14ac:dyDescent="0.2">
      <c r="A25" s="209" t="s">
        <v>191</v>
      </c>
      <c r="B25" s="209">
        <v>664.35</v>
      </c>
      <c r="C25" s="209">
        <v>346.5</v>
      </c>
      <c r="D25" s="214">
        <v>0.52156242944231201</v>
      </c>
      <c r="E25" s="211" t="s">
        <v>388</v>
      </c>
    </row>
    <row r="26" spans="1:5" x14ac:dyDescent="0.2">
      <c r="A26" s="209" t="s">
        <v>232</v>
      </c>
      <c r="B26" s="209">
        <v>760.14</v>
      </c>
      <c r="C26" s="209">
        <v>527.79</v>
      </c>
      <c r="D26" s="216">
        <v>0.69433262293787978</v>
      </c>
      <c r="E26" s="211" t="s">
        <v>387</v>
      </c>
    </row>
    <row r="27" spans="1:5" x14ac:dyDescent="0.2">
      <c r="A27" s="211" t="s">
        <v>11</v>
      </c>
      <c r="B27" s="209">
        <v>894.04</v>
      </c>
      <c r="C27" s="209">
        <v>0</v>
      </c>
      <c r="D27" s="216">
        <v>0</v>
      </c>
      <c r="E27" s="211"/>
    </row>
    <row r="28" spans="1:5" x14ac:dyDescent="0.2">
      <c r="A28" s="209" t="s">
        <v>194</v>
      </c>
      <c r="B28" s="209">
        <v>493.55</v>
      </c>
      <c r="C28" s="209">
        <v>0</v>
      </c>
      <c r="D28" s="216">
        <v>0</v>
      </c>
      <c r="E28" s="211"/>
    </row>
    <row r="29" spans="1:5" x14ac:dyDescent="0.2">
      <c r="A29" s="209" t="s">
        <v>192</v>
      </c>
      <c r="B29" s="209">
        <v>0</v>
      </c>
      <c r="C29" s="209">
        <v>0</v>
      </c>
      <c r="D29" s="217" t="e">
        <v>#DIV/0!</v>
      </c>
      <c r="E29" s="211"/>
    </row>
    <row r="30" spans="1:5" x14ac:dyDescent="0.2">
      <c r="A30" s="209" t="s">
        <v>324</v>
      </c>
      <c r="B30" s="209">
        <v>383.16</v>
      </c>
      <c r="C30" s="209">
        <v>0</v>
      </c>
      <c r="D30" s="216">
        <v>0</v>
      </c>
    </row>
    <row r="31" spans="1:5" x14ac:dyDescent="0.2">
      <c r="A31" s="209" t="s">
        <v>78</v>
      </c>
      <c r="B31" s="209">
        <v>373.89</v>
      </c>
      <c r="C31" s="209">
        <v>43</v>
      </c>
      <c r="D31" s="216">
        <v>0.11500708764609913</v>
      </c>
    </row>
    <row r="32" spans="1:5" x14ac:dyDescent="0.2">
      <c r="A32" s="209" t="s">
        <v>31</v>
      </c>
      <c r="B32" s="209">
        <v>512.94000000000005</v>
      </c>
      <c r="C32" s="209">
        <v>0</v>
      </c>
      <c r="D32" s="216">
        <v>0</v>
      </c>
      <c r="E32" s="211"/>
    </row>
    <row r="33" spans="1:6" x14ac:dyDescent="0.2">
      <c r="A33" s="209" t="s">
        <v>195</v>
      </c>
      <c r="B33" s="209">
        <v>2541</v>
      </c>
      <c r="C33" s="209">
        <v>0</v>
      </c>
      <c r="D33" s="216">
        <v>0</v>
      </c>
      <c r="E33" s="211"/>
    </row>
    <row r="34" spans="1:6" x14ac:dyDescent="0.2">
      <c r="A34" s="209" t="s">
        <v>196</v>
      </c>
      <c r="B34" s="209">
        <v>1617</v>
      </c>
      <c r="C34" s="209">
        <v>0</v>
      </c>
      <c r="D34" s="216">
        <v>0</v>
      </c>
    </row>
    <row r="35" spans="1:6" x14ac:dyDescent="0.2">
      <c r="A35" s="211" t="s">
        <v>197</v>
      </c>
      <c r="B35" s="209">
        <v>5430</v>
      </c>
      <c r="C35" s="209">
        <v>666</v>
      </c>
      <c r="D35" s="216">
        <v>0.12265193370165746</v>
      </c>
      <c r="E35" s="211"/>
    </row>
    <row r="36" spans="1:6" x14ac:dyDescent="0.2">
      <c r="A36" s="211" t="s">
        <v>198</v>
      </c>
      <c r="B36" s="209">
        <v>214.24</v>
      </c>
      <c r="C36" s="209">
        <v>0</v>
      </c>
      <c r="D36" s="216">
        <v>0</v>
      </c>
      <c r="E36" s="211"/>
    </row>
    <row r="37" spans="1:6" x14ac:dyDescent="0.2">
      <c r="A37" s="211" t="s">
        <v>333</v>
      </c>
      <c r="B37" s="209">
        <v>730.27</v>
      </c>
      <c r="C37" s="209">
        <v>38</v>
      </c>
      <c r="D37" s="216">
        <v>5.2035548495761842E-2</v>
      </c>
      <c r="E37" s="211"/>
    </row>
    <row r="38" spans="1:6" x14ac:dyDescent="0.2">
      <c r="A38" s="211" t="s">
        <v>193</v>
      </c>
      <c r="B38" s="209">
        <v>500</v>
      </c>
      <c r="C38" s="209">
        <v>0</v>
      </c>
      <c r="D38" s="216">
        <v>0</v>
      </c>
      <c r="E38" s="211"/>
    </row>
    <row r="39" spans="1:6" x14ac:dyDescent="0.2">
      <c r="A39" s="211" t="s">
        <v>199</v>
      </c>
      <c r="B39" s="209">
        <v>5203.5</v>
      </c>
      <c r="C39" s="209">
        <v>436.93</v>
      </c>
      <c r="D39" s="216">
        <v>8.3968482751993853E-2</v>
      </c>
    </row>
    <row r="40" spans="1:6" x14ac:dyDescent="0.2">
      <c r="A40" s="211" t="s">
        <v>339</v>
      </c>
      <c r="B40" s="209">
        <v>550</v>
      </c>
      <c r="C40" s="209">
        <v>0</v>
      </c>
      <c r="D40" s="216">
        <v>0</v>
      </c>
      <c r="E40" s="211"/>
    </row>
    <row r="41" spans="1:6" x14ac:dyDescent="0.2">
      <c r="A41" s="211" t="s">
        <v>26</v>
      </c>
      <c r="B41" s="233"/>
      <c r="C41" s="233">
        <v>0</v>
      </c>
      <c r="D41" s="214" t="e">
        <v>#DIV/0!</v>
      </c>
      <c r="E41" s="211"/>
    </row>
    <row r="42" spans="1:6" x14ac:dyDescent="0.2">
      <c r="A42" s="208" t="s">
        <v>99</v>
      </c>
      <c r="B42" s="233">
        <v>35207.919999999998</v>
      </c>
      <c r="C42" s="233">
        <v>3261.58</v>
      </c>
      <c r="D42" s="215">
        <v>9.2637679249441607E-2</v>
      </c>
      <c r="E42" s="208" t="s">
        <v>389</v>
      </c>
      <c r="F42" s="208"/>
    </row>
    <row r="43" spans="1:6" x14ac:dyDescent="0.2">
      <c r="A43" s="211"/>
      <c r="B43" s="233" t="s">
        <v>46</v>
      </c>
      <c r="C43" s="233"/>
      <c r="D43" s="214"/>
    </row>
    <row r="44" spans="1:6" x14ac:dyDescent="0.2">
      <c r="A44" s="211" t="s">
        <v>231</v>
      </c>
      <c r="B44" s="211" t="s">
        <v>201</v>
      </c>
      <c r="C44" s="211" t="s">
        <v>87</v>
      </c>
      <c r="D44" s="193"/>
      <c r="E44" s="211"/>
    </row>
    <row r="45" spans="1:6" x14ac:dyDescent="0.2">
      <c r="A45" s="211"/>
      <c r="B45" s="211"/>
      <c r="C45" s="211"/>
      <c r="D45" s="222"/>
    </row>
    <row r="46" spans="1:6" x14ac:dyDescent="0.2">
      <c r="A46" s="211" t="s">
        <v>289</v>
      </c>
      <c r="B46" s="211">
        <v>4000</v>
      </c>
      <c r="C46" s="209">
        <v>0</v>
      </c>
      <c r="D46" s="229"/>
      <c r="E46" s="211"/>
    </row>
    <row r="47" spans="1:6" x14ac:dyDescent="0.2">
      <c r="A47" s="211" t="s">
        <v>383</v>
      </c>
      <c r="B47" s="211">
        <v>1000</v>
      </c>
      <c r="C47" s="209">
        <v>0</v>
      </c>
      <c r="D47" s="229"/>
    </row>
    <row r="48" spans="1:6" x14ac:dyDescent="0.2">
      <c r="A48" s="211" t="s">
        <v>290</v>
      </c>
      <c r="B48" s="211">
        <v>300</v>
      </c>
      <c r="C48" s="209">
        <v>0</v>
      </c>
      <c r="D48" s="229"/>
    </row>
    <row r="49" spans="1:7" x14ac:dyDescent="0.2">
      <c r="A49" s="211" t="s">
        <v>340</v>
      </c>
      <c r="B49" s="211"/>
      <c r="C49" s="209">
        <v>0</v>
      </c>
      <c r="D49" s="222"/>
    </row>
    <row r="50" spans="1:7" x14ac:dyDescent="0.2">
      <c r="A50" s="211" t="s">
        <v>380</v>
      </c>
      <c r="B50" s="225">
        <v>1000</v>
      </c>
      <c r="C50" s="211">
        <v>0</v>
      </c>
      <c r="D50" s="241"/>
      <c r="E50" s="211"/>
    </row>
    <row r="51" spans="1:7" x14ac:dyDescent="0.2">
      <c r="A51" s="211" t="s">
        <v>379</v>
      </c>
      <c r="B51" s="211">
        <v>3500</v>
      </c>
      <c r="C51" s="209">
        <v>0</v>
      </c>
      <c r="D51" s="230"/>
    </row>
    <row r="52" spans="1:7" x14ac:dyDescent="0.2">
      <c r="A52" s="211" t="s">
        <v>4</v>
      </c>
      <c r="B52" s="211">
        <v>9800</v>
      </c>
      <c r="C52" s="208">
        <v>0</v>
      </c>
      <c r="D52" s="193">
        <v>0</v>
      </c>
      <c r="E52" s="208"/>
      <c r="G52" s="211"/>
    </row>
    <row r="53" spans="1:7" x14ac:dyDescent="0.2">
      <c r="A53" s="211" t="s">
        <v>239</v>
      </c>
      <c r="B53" s="209">
        <v>0</v>
      </c>
      <c r="C53" s="208">
        <v>0</v>
      </c>
      <c r="D53" s="223" t="s">
        <v>295</v>
      </c>
    </row>
    <row r="54" spans="1:7" x14ac:dyDescent="0.2">
      <c r="A54" s="208" t="s">
        <v>202</v>
      </c>
      <c r="B54" s="209">
        <v>45007.92</v>
      </c>
      <c r="C54" s="211">
        <v>3261.58</v>
      </c>
      <c r="D54" s="214">
        <v>7.2466801398509417E-2</v>
      </c>
      <c r="E54" s="211"/>
    </row>
    <row r="55" spans="1:7" x14ac:dyDescent="0.2">
      <c r="A55" s="208"/>
      <c r="B55" s="211"/>
      <c r="D55" s="223"/>
    </row>
    <row r="56" spans="1:7" x14ac:dyDescent="0.2">
      <c r="B56" s="211"/>
      <c r="D56" s="214"/>
      <c r="E56" s="211"/>
    </row>
    <row r="57" spans="1:7" x14ac:dyDescent="0.2">
      <c r="A57" s="209" t="s">
        <v>282</v>
      </c>
      <c r="B57" s="211"/>
      <c r="D57" s="214"/>
    </row>
    <row r="58" spans="1:7" x14ac:dyDescent="0.2">
      <c r="A58" s="209" t="s">
        <v>39</v>
      </c>
      <c r="B58" s="211">
        <v>41212</v>
      </c>
      <c r="C58" s="209">
        <v>41212</v>
      </c>
      <c r="D58" s="214">
        <v>1</v>
      </c>
      <c r="E58" s="211" t="s">
        <v>390</v>
      </c>
    </row>
    <row r="59" spans="1:7" x14ac:dyDescent="0.2">
      <c r="A59" s="209" t="s">
        <v>148</v>
      </c>
      <c r="B59" s="209">
        <v>173</v>
      </c>
      <c r="C59" s="209">
        <v>40.5</v>
      </c>
      <c r="D59" s="214">
        <v>0.23</v>
      </c>
      <c r="E59" s="211" t="s">
        <v>391</v>
      </c>
    </row>
    <row r="60" spans="1:7" x14ac:dyDescent="0.2">
      <c r="A60" s="209" t="s">
        <v>206</v>
      </c>
      <c r="B60" s="211">
        <v>400</v>
      </c>
      <c r="C60" s="211">
        <v>0</v>
      </c>
      <c r="D60" s="193">
        <v>0</v>
      </c>
      <c r="E60" s="211"/>
    </row>
    <row r="61" spans="1:7" x14ac:dyDescent="0.2">
      <c r="A61" s="209" t="s">
        <v>207</v>
      </c>
      <c r="B61" s="211"/>
      <c r="C61" s="211">
        <v>0</v>
      </c>
      <c r="D61" s="193" t="e">
        <v>#DIV/0!</v>
      </c>
    </row>
    <row r="62" spans="1:7" x14ac:dyDescent="0.2">
      <c r="A62" s="209" t="s">
        <v>298</v>
      </c>
      <c r="C62" s="209">
        <v>0</v>
      </c>
      <c r="D62" s="214" t="e">
        <v>#DIV/0!</v>
      </c>
    </row>
    <row r="63" spans="1:7" x14ac:dyDescent="0.2">
      <c r="A63" s="208" t="s">
        <v>326</v>
      </c>
      <c r="B63" s="211">
        <v>3150</v>
      </c>
      <c r="C63" s="211">
        <v>214.35</v>
      </c>
      <c r="D63" s="217">
        <v>6.8047619047619051E-2</v>
      </c>
    </row>
    <row r="64" spans="1:7" x14ac:dyDescent="0.2">
      <c r="A64" s="209" t="s">
        <v>325</v>
      </c>
      <c r="B64" s="211"/>
      <c r="C64" s="209">
        <v>0</v>
      </c>
      <c r="D64" s="223" t="e">
        <v>#DIV/0!</v>
      </c>
    </row>
    <row r="65" spans="1:4" x14ac:dyDescent="0.2">
      <c r="A65" s="234" t="s">
        <v>237</v>
      </c>
      <c r="B65" s="211">
        <v>44935</v>
      </c>
      <c r="C65" s="209">
        <v>41455.35</v>
      </c>
      <c r="D65" s="215">
        <v>0.92256259040836763</v>
      </c>
    </row>
    <row r="66" spans="1:4" x14ac:dyDescent="0.2">
      <c r="A66" s="208" t="s">
        <v>386</v>
      </c>
      <c r="D66" s="223"/>
    </row>
    <row r="67" spans="1:4" x14ac:dyDescent="0.2">
      <c r="A67" s="211"/>
      <c r="B67" s="209" t="s">
        <v>358</v>
      </c>
      <c r="C67" s="211"/>
      <c r="D67" s="223">
        <v>17400</v>
      </c>
    </row>
    <row r="68" spans="1:4" x14ac:dyDescent="0.2">
      <c r="A68" s="208"/>
      <c r="B68" s="208" t="s">
        <v>327</v>
      </c>
      <c r="D68" s="210"/>
    </row>
    <row r="69" spans="1:4" x14ac:dyDescent="0.2">
      <c r="D69" s="209">
        <v>0</v>
      </c>
    </row>
    <row r="70" spans="1:4" x14ac:dyDescent="0.2">
      <c r="A70" s="208"/>
      <c r="B70" s="208" t="s">
        <v>381</v>
      </c>
      <c r="D70" s="209">
        <v>320</v>
      </c>
    </row>
    <row r="71" spans="1:4" x14ac:dyDescent="0.2">
      <c r="B71" s="209" t="s">
        <v>382</v>
      </c>
      <c r="D71" s="209">
        <v>500</v>
      </c>
    </row>
    <row r="72" spans="1:4" x14ac:dyDescent="0.2">
      <c r="B72" s="209" t="s">
        <v>384</v>
      </c>
      <c r="D72" s="210">
        <v>1200</v>
      </c>
    </row>
    <row r="73" spans="1:4" x14ac:dyDescent="0.2">
      <c r="B73" s="209" t="s">
        <v>335</v>
      </c>
      <c r="D73" s="210">
        <v>275</v>
      </c>
    </row>
    <row r="74" spans="1:4" x14ac:dyDescent="0.2">
      <c r="B74" s="209" t="s">
        <v>359</v>
      </c>
      <c r="D74" s="210">
        <v>2295</v>
      </c>
    </row>
    <row r="75" spans="1:4" x14ac:dyDescent="0.2">
      <c r="B75" s="209" t="s">
        <v>338</v>
      </c>
      <c r="D75" s="210">
        <v>15105</v>
      </c>
    </row>
    <row r="76" spans="1:4" x14ac:dyDescent="0.2">
      <c r="B76" s="209" t="s">
        <v>385</v>
      </c>
      <c r="D76" s="210">
        <v>4000</v>
      </c>
    </row>
    <row r="77" spans="1:4" x14ac:dyDescent="0.2">
      <c r="D77" s="210"/>
    </row>
    <row r="78" spans="1:4" x14ac:dyDescent="0.2">
      <c r="D78" s="210"/>
    </row>
    <row r="79" spans="1:4" x14ac:dyDescent="0.2">
      <c r="D79" s="210"/>
    </row>
    <row r="94" spans="1:1" x14ac:dyDescent="0.2">
      <c r="A94" s="211"/>
    </row>
  </sheetData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E63A7-2A13-44A8-81C8-443BC4450E60}">
  <dimension ref="A1:R20"/>
  <sheetViews>
    <sheetView workbookViewId="0">
      <selection activeCell="I19" sqref="I19"/>
    </sheetView>
  </sheetViews>
  <sheetFormatPr defaultRowHeight="12.75" x14ac:dyDescent="0.2"/>
  <cols>
    <col min="1" max="1" width="10.140625" bestFit="1" customWidth="1"/>
  </cols>
  <sheetData>
    <row r="1" spans="1:18" x14ac:dyDescent="0.2">
      <c r="B1" s="29" t="s">
        <v>56</v>
      </c>
      <c r="C1" s="29"/>
      <c r="F1" s="41">
        <v>44652</v>
      </c>
      <c r="G1" s="29" t="s">
        <v>62</v>
      </c>
      <c r="H1" s="29" t="s">
        <v>63</v>
      </c>
      <c r="I1" s="29" t="s">
        <v>64</v>
      </c>
      <c r="J1" s="29" t="s">
        <v>69</v>
      </c>
      <c r="K1" s="29" t="s">
        <v>71</v>
      </c>
      <c r="L1" s="29" t="s">
        <v>73</v>
      </c>
      <c r="M1" s="29" t="s">
        <v>74</v>
      </c>
      <c r="N1" s="29" t="s">
        <v>85</v>
      </c>
      <c r="O1" s="41">
        <v>44927</v>
      </c>
      <c r="P1" s="41">
        <v>44958</v>
      </c>
      <c r="Q1" s="41">
        <v>44986</v>
      </c>
    </row>
    <row r="2" spans="1:18" x14ac:dyDescent="0.2">
      <c r="D2" t="s">
        <v>58</v>
      </c>
    </row>
    <row r="3" spans="1:18" x14ac:dyDescent="0.2">
      <c r="A3" s="30">
        <v>44651</v>
      </c>
      <c r="B3" s="27" t="s">
        <v>57</v>
      </c>
    </row>
    <row r="5" spans="1:18" x14ac:dyDescent="0.2">
      <c r="B5" t="s">
        <v>59</v>
      </c>
      <c r="D5" s="28" t="s">
        <v>65</v>
      </c>
      <c r="G5">
        <f t="shared" ref="G5:Q5" si="0">SUM(F5+G6)</f>
        <v>0</v>
      </c>
      <c r="H5">
        <f t="shared" si="0"/>
        <v>0</v>
      </c>
      <c r="I5">
        <f t="shared" si="0"/>
        <v>0</v>
      </c>
      <c r="J5">
        <f t="shared" si="0"/>
        <v>0</v>
      </c>
      <c r="K5">
        <f t="shared" si="0"/>
        <v>0</v>
      </c>
      <c r="L5">
        <f t="shared" si="0"/>
        <v>0</v>
      </c>
      <c r="M5">
        <f t="shared" si="0"/>
        <v>0</v>
      </c>
      <c r="N5">
        <f t="shared" si="0"/>
        <v>0</v>
      </c>
      <c r="O5">
        <f t="shared" si="0"/>
        <v>0</v>
      </c>
      <c r="P5">
        <f t="shared" si="0"/>
        <v>0</v>
      </c>
      <c r="Q5" s="33">
        <f t="shared" si="0"/>
        <v>0</v>
      </c>
    </row>
    <row r="6" spans="1:18" x14ac:dyDescent="0.2">
      <c r="D6" s="28" t="s">
        <v>72</v>
      </c>
      <c r="M6">
        <v>0</v>
      </c>
      <c r="N6">
        <v>0</v>
      </c>
      <c r="O6">
        <v>0</v>
      </c>
      <c r="P6">
        <v>0</v>
      </c>
      <c r="Q6">
        <v>0</v>
      </c>
      <c r="R6" s="48">
        <f>SUM(F6:Q6)</f>
        <v>0</v>
      </c>
    </row>
    <row r="7" spans="1:18" x14ac:dyDescent="0.2">
      <c r="B7" t="s">
        <v>55</v>
      </c>
      <c r="D7" s="28" t="s">
        <v>65</v>
      </c>
      <c r="F7">
        <f>SUM(E7+F8)</f>
        <v>0</v>
      </c>
      <c r="G7">
        <f>SUM(F7+G8)</f>
        <v>0</v>
      </c>
      <c r="H7">
        <f t="shared" ref="H7:Q7" si="1">SUM(G7+H8)</f>
        <v>0</v>
      </c>
      <c r="I7">
        <f t="shared" si="1"/>
        <v>0</v>
      </c>
      <c r="J7">
        <f t="shared" si="1"/>
        <v>0</v>
      </c>
      <c r="K7">
        <f t="shared" si="1"/>
        <v>0</v>
      </c>
      <c r="L7">
        <f t="shared" si="1"/>
        <v>0</v>
      </c>
      <c r="M7" s="28">
        <f t="shared" si="1"/>
        <v>0</v>
      </c>
      <c r="N7" s="28">
        <f t="shared" si="1"/>
        <v>0</v>
      </c>
      <c r="O7" s="28">
        <f t="shared" si="1"/>
        <v>0</v>
      </c>
      <c r="P7" s="28">
        <f t="shared" si="1"/>
        <v>0</v>
      </c>
      <c r="Q7" s="33">
        <f t="shared" si="1"/>
        <v>0</v>
      </c>
    </row>
    <row r="8" spans="1:18" x14ac:dyDescent="0.2">
      <c r="D8" s="28" t="s">
        <v>72</v>
      </c>
      <c r="M8">
        <v>0</v>
      </c>
      <c r="N8" s="28">
        <v>0</v>
      </c>
      <c r="O8" s="28">
        <v>0</v>
      </c>
      <c r="P8" s="28">
        <v>0</v>
      </c>
      <c r="Q8" s="28">
        <v>0</v>
      </c>
      <c r="R8" s="48">
        <f>SUM(F8:Q8)</f>
        <v>0</v>
      </c>
    </row>
    <row r="10" spans="1:18" x14ac:dyDescent="0.2">
      <c r="B10" s="27" t="s">
        <v>60</v>
      </c>
      <c r="C10" s="27"/>
      <c r="D10" s="27"/>
      <c r="E10" s="27"/>
      <c r="F10" s="27">
        <f>SUM((F3+F5)-F7)</f>
        <v>0</v>
      </c>
      <c r="G10" s="27">
        <f t="shared" ref="G10:Q10" si="2">SUM((G3+G5)-G7)</f>
        <v>0</v>
      </c>
      <c r="H10" s="27">
        <f t="shared" si="2"/>
        <v>0</v>
      </c>
      <c r="I10" s="27">
        <f t="shared" si="2"/>
        <v>0</v>
      </c>
      <c r="J10" s="27">
        <f t="shared" si="2"/>
        <v>0</v>
      </c>
      <c r="K10" s="27">
        <f t="shared" si="2"/>
        <v>0</v>
      </c>
      <c r="L10" s="27">
        <f t="shared" si="2"/>
        <v>0</v>
      </c>
      <c r="M10" s="27">
        <f t="shared" si="2"/>
        <v>0</v>
      </c>
      <c r="N10" s="27">
        <f t="shared" si="2"/>
        <v>0</v>
      </c>
      <c r="O10" s="27">
        <f t="shared" si="2"/>
        <v>0</v>
      </c>
      <c r="P10" s="27">
        <f t="shared" si="2"/>
        <v>0</v>
      </c>
      <c r="Q10" s="27">
        <f t="shared" si="2"/>
        <v>0</v>
      </c>
    </row>
    <row r="12" spans="1:18" x14ac:dyDescent="0.2">
      <c r="B12" s="27" t="s">
        <v>53</v>
      </c>
      <c r="C12" s="27"/>
      <c r="D12" s="27" t="s">
        <v>66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8" x14ac:dyDescent="0.2">
      <c r="L13" s="34"/>
    </row>
    <row r="14" spans="1:18" x14ac:dyDescent="0.2">
      <c r="B14" t="s">
        <v>61</v>
      </c>
      <c r="D14" s="28" t="s">
        <v>67</v>
      </c>
      <c r="K14" s="33"/>
      <c r="L14" s="34"/>
    </row>
    <row r="15" spans="1:18" x14ac:dyDescent="0.2">
      <c r="F15" s="28"/>
      <c r="I15" s="28"/>
      <c r="L15" s="34"/>
      <c r="Q15" s="28"/>
    </row>
    <row r="16" spans="1:18" x14ac:dyDescent="0.2">
      <c r="B16" s="27" t="s">
        <v>68</v>
      </c>
      <c r="C16" s="27"/>
      <c r="D16" s="27"/>
      <c r="E16" s="27"/>
      <c r="F16" s="27"/>
      <c r="G16" s="50"/>
      <c r="H16" s="50"/>
      <c r="I16" s="27"/>
      <c r="J16" s="27"/>
      <c r="K16" s="27"/>
      <c r="L16" s="27"/>
      <c r="M16" s="27"/>
      <c r="N16" s="27"/>
      <c r="O16" s="27"/>
      <c r="P16" s="27"/>
      <c r="Q16" s="27"/>
    </row>
    <row r="18" spans="2:17" x14ac:dyDescent="0.2">
      <c r="B18" s="33"/>
      <c r="Q18" s="27"/>
    </row>
    <row r="20" spans="2:17" x14ac:dyDescent="0.2">
      <c r="Q20" s="45"/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A0AB6-02CE-4766-9040-345BECC28B40}">
  <sheetPr>
    <pageSetUpPr fitToPage="1"/>
  </sheetPr>
  <dimension ref="A1:O82"/>
  <sheetViews>
    <sheetView topLeftCell="F1" workbookViewId="0">
      <selection activeCell="A2" sqref="A1:D2"/>
    </sheetView>
  </sheetViews>
  <sheetFormatPr defaultRowHeight="12.75" x14ac:dyDescent="0.2"/>
  <cols>
    <col min="1" max="1" width="17.85546875" bestFit="1" customWidth="1"/>
    <col min="2" max="2" width="13.85546875" bestFit="1" customWidth="1"/>
    <col min="5" max="5" width="10.140625" bestFit="1" customWidth="1"/>
    <col min="6" max="6" width="23.28515625" bestFit="1" customWidth="1"/>
  </cols>
  <sheetData>
    <row r="1" spans="1:15" x14ac:dyDescent="0.2">
      <c r="A1" s="27"/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x14ac:dyDescent="0.2">
      <c r="A3" s="28"/>
      <c r="B3" s="28"/>
      <c r="C3" s="186"/>
      <c r="D3" s="23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x14ac:dyDescent="0.2">
      <c r="A4" s="28"/>
      <c r="B4" s="28"/>
      <c r="C4" s="28"/>
      <c r="D4" s="28"/>
      <c r="E4" s="28"/>
      <c r="F4" s="28"/>
      <c r="G4" s="28"/>
      <c r="H4" s="28"/>
      <c r="I4" s="27"/>
      <c r="J4" s="27"/>
      <c r="K4" s="27"/>
      <c r="L4" s="27"/>
      <c r="M4" s="27"/>
      <c r="N4" s="28"/>
      <c r="O4" s="28"/>
    </row>
    <row r="5" spans="1:15" x14ac:dyDescent="0.2">
      <c r="A5" s="27"/>
      <c r="B5" s="28"/>
      <c r="C5" s="28"/>
      <c r="D5" s="28"/>
      <c r="E5" s="27"/>
      <c r="F5" s="28"/>
      <c r="G5" s="28"/>
      <c r="H5" s="28"/>
      <c r="I5" s="27"/>
      <c r="J5" s="28"/>
      <c r="K5" s="28"/>
      <c r="L5" s="27"/>
      <c r="M5" s="28"/>
      <c r="N5" s="28"/>
      <c r="O5" s="28"/>
    </row>
    <row r="6" spans="1:15" x14ac:dyDescent="0.2">
      <c r="A6" s="187"/>
      <c r="B6" s="28"/>
      <c r="C6" s="28"/>
      <c r="D6" s="28"/>
      <c r="E6" s="187"/>
      <c r="F6" s="28"/>
      <c r="G6" s="28"/>
      <c r="H6" s="28"/>
      <c r="I6" s="28"/>
      <c r="J6" s="28"/>
      <c r="K6" s="28"/>
      <c r="L6" s="28"/>
      <c r="M6" s="188"/>
      <c r="N6" s="28"/>
      <c r="O6" s="28"/>
    </row>
    <row r="7" spans="1:15" x14ac:dyDescent="0.2">
      <c r="A7" s="187"/>
      <c r="B7" s="28"/>
      <c r="C7" s="28"/>
      <c r="D7" s="28"/>
      <c r="E7" s="187"/>
      <c r="F7" s="28"/>
      <c r="G7" s="189"/>
      <c r="H7" s="28"/>
      <c r="I7" s="189"/>
      <c r="J7" s="28"/>
      <c r="K7" s="28"/>
      <c r="L7" s="189"/>
      <c r="M7" s="188"/>
      <c r="N7" s="28"/>
      <c r="O7" s="28"/>
    </row>
    <row r="8" spans="1:15" x14ac:dyDescent="0.2">
      <c r="A8" s="190"/>
      <c r="B8" s="28"/>
      <c r="C8" s="28"/>
      <c r="D8" s="28"/>
      <c r="E8" s="187"/>
      <c r="F8" s="191"/>
      <c r="G8" s="192"/>
      <c r="H8" s="28"/>
      <c r="I8" s="28"/>
      <c r="J8" s="28"/>
      <c r="K8" s="28"/>
      <c r="L8" s="28"/>
      <c r="M8" s="188"/>
      <c r="N8" s="28"/>
      <c r="O8" s="28"/>
    </row>
    <row r="9" spans="1:15" x14ac:dyDescent="0.2">
      <c r="A9" s="187"/>
      <c r="B9" s="28"/>
      <c r="C9" s="28"/>
      <c r="D9" s="28"/>
      <c r="E9" s="187"/>
      <c r="F9" s="28"/>
      <c r="G9" s="33"/>
      <c r="H9" s="28"/>
      <c r="I9" s="28"/>
      <c r="J9" s="28"/>
      <c r="K9" s="28"/>
      <c r="L9" s="28"/>
      <c r="M9" s="217"/>
      <c r="N9" s="28"/>
      <c r="O9" s="28"/>
    </row>
    <row r="10" spans="1:15" x14ac:dyDescent="0.2">
      <c r="A10" s="187"/>
      <c r="B10" s="28"/>
      <c r="C10" s="28"/>
      <c r="D10" s="28"/>
      <c r="E10" s="194"/>
      <c r="F10" s="28"/>
      <c r="G10" s="28"/>
      <c r="H10" s="28"/>
      <c r="I10" s="28"/>
      <c r="J10" s="28"/>
      <c r="K10" s="28"/>
      <c r="L10" s="28"/>
      <c r="M10" s="217"/>
      <c r="N10" s="28"/>
      <c r="O10" s="28"/>
    </row>
    <row r="11" spans="1:15" x14ac:dyDescent="0.2">
      <c r="A11" s="187"/>
      <c r="B11" s="28"/>
      <c r="C11" s="191"/>
      <c r="D11" s="28"/>
      <c r="E11" s="194"/>
      <c r="F11" s="191"/>
      <c r="G11" s="192"/>
      <c r="H11" s="28"/>
      <c r="I11" s="28"/>
      <c r="J11" s="28"/>
      <c r="K11" s="28"/>
      <c r="L11" s="28"/>
      <c r="M11" s="217"/>
      <c r="N11" s="28"/>
      <c r="O11" s="28"/>
    </row>
    <row r="12" spans="1:15" x14ac:dyDescent="0.2">
      <c r="A12" s="190"/>
      <c r="B12" s="28"/>
      <c r="C12" s="28"/>
      <c r="D12" s="28"/>
      <c r="E12" s="194"/>
      <c r="F12" s="28"/>
      <c r="G12" s="33"/>
      <c r="H12" s="28"/>
      <c r="I12" s="28"/>
      <c r="J12" s="28"/>
      <c r="K12" s="27"/>
      <c r="L12" s="27"/>
      <c r="M12" s="239"/>
      <c r="N12" s="28"/>
      <c r="O12" s="28"/>
    </row>
    <row r="13" spans="1:15" x14ac:dyDescent="0.2">
      <c r="A13" s="190"/>
      <c r="B13" s="28"/>
      <c r="C13" s="28"/>
      <c r="D13" s="28"/>
      <c r="E13" s="194"/>
      <c r="F13" s="28"/>
      <c r="G13" s="33"/>
      <c r="H13" s="28"/>
      <c r="I13" s="28"/>
      <c r="J13" s="28"/>
      <c r="K13" s="28"/>
      <c r="L13" s="28"/>
      <c r="M13" s="217"/>
      <c r="N13" s="28"/>
      <c r="O13" s="28"/>
    </row>
    <row r="14" spans="1:15" x14ac:dyDescent="0.2">
      <c r="A14" s="28"/>
      <c r="B14" s="33"/>
      <c r="C14" s="33"/>
      <c r="D14" s="28"/>
      <c r="E14" s="194"/>
      <c r="F14" s="28"/>
      <c r="G14" s="33"/>
      <c r="H14" s="28"/>
      <c r="I14" s="196"/>
      <c r="J14" s="28"/>
      <c r="K14" s="28"/>
      <c r="L14" s="28"/>
      <c r="M14" s="188"/>
      <c r="N14" s="28"/>
      <c r="O14" s="28"/>
    </row>
    <row r="15" spans="1:15" x14ac:dyDescent="0.2">
      <c r="A15" s="190"/>
      <c r="B15" s="33"/>
      <c r="C15" s="33"/>
      <c r="D15" s="28"/>
      <c r="E15" s="194"/>
      <c r="F15" s="191"/>
      <c r="G15" s="191"/>
      <c r="H15" s="28"/>
      <c r="I15" s="28"/>
      <c r="J15" s="28"/>
      <c r="K15" s="27"/>
      <c r="L15" s="197"/>
      <c r="M15" s="198"/>
      <c r="N15" s="28"/>
      <c r="O15" s="28"/>
    </row>
    <row r="16" spans="1:15" x14ac:dyDescent="0.2">
      <c r="A16" s="190"/>
      <c r="B16" s="28"/>
      <c r="C16" s="28"/>
      <c r="D16" s="28"/>
      <c r="E16" s="194"/>
      <c r="F16" s="191"/>
      <c r="G16" s="199"/>
      <c r="H16" s="28"/>
      <c r="I16" s="28"/>
      <c r="J16" s="28"/>
      <c r="K16" s="28"/>
      <c r="L16" s="28"/>
      <c r="M16" s="236"/>
      <c r="N16" s="28"/>
      <c r="O16" s="28"/>
    </row>
    <row r="17" spans="1:15" x14ac:dyDescent="0.2">
      <c r="A17" s="190"/>
      <c r="B17" s="28"/>
      <c r="C17" s="28"/>
      <c r="D17" s="28"/>
      <c r="E17" s="194"/>
      <c r="F17" s="28"/>
      <c r="G17" s="28"/>
      <c r="H17" s="28"/>
      <c r="I17" s="27"/>
      <c r="J17" s="28"/>
      <c r="K17" s="28"/>
      <c r="L17" s="27"/>
      <c r="M17" s="27"/>
      <c r="N17" s="28"/>
      <c r="O17" s="28"/>
    </row>
    <row r="18" spans="1:15" x14ac:dyDescent="0.2">
      <c r="A18" s="190"/>
      <c r="B18" s="28"/>
      <c r="C18" s="189"/>
      <c r="D18" s="28"/>
      <c r="E18" s="194"/>
      <c r="F18" s="28"/>
      <c r="G18" s="28"/>
      <c r="H18" s="28"/>
      <c r="I18" s="28"/>
      <c r="J18" s="28"/>
      <c r="K18" s="28"/>
      <c r="L18" s="28"/>
      <c r="M18" s="27"/>
      <c r="N18" s="28"/>
      <c r="O18" s="28"/>
    </row>
    <row r="19" spans="1:15" x14ac:dyDescent="0.2">
      <c r="A19" s="190"/>
      <c r="B19" s="28"/>
      <c r="C19" s="189"/>
      <c r="D19" s="28"/>
      <c r="E19" s="194"/>
      <c r="F19" s="28"/>
      <c r="G19" s="189"/>
      <c r="H19" s="28"/>
      <c r="I19" s="28"/>
      <c r="J19" s="28"/>
      <c r="K19" s="28"/>
      <c r="L19" s="28"/>
      <c r="M19" s="27"/>
      <c r="N19" s="28"/>
      <c r="O19" s="28"/>
    </row>
    <row r="20" spans="1:15" x14ac:dyDescent="0.2">
      <c r="A20" s="187"/>
      <c r="B20" s="28"/>
      <c r="C20" s="186"/>
      <c r="D20" s="28"/>
      <c r="E20" s="194"/>
      <c r="F20" s="28"/>
      <c r="G20" s="189"/>
      <c r="H20" s="28"/>
      <c r="I20" s="28"/>
      <c r="J20" s="28"/>
      <c r="K20" s="28"/>
      <c r="L20" s="28"/>
      <c r="M20" s="27"/>
      <c r="N20" s="28"/>
      <c r="O20" s="28"/>
    </row>
    <row r="21" spans="1:15" x14ac:dyDescent="0.2">
      <c r="A21" s="187"/>
      <c r="B21" s="28"/>
      <c r="C21" s="28"/>
      <c r="D21" s="28"/>
      <c r="E21" s="194"/>
      <c r="F21" s="28"/>
      <c r="G21" s="189"/>
      <c r="H21" s="28"/>
      <c r="I21" s="28"/>
      <c r="J21" s="28"/>
      <c r="K21" s="28"/>
      <c r="L21" s="28"/>
      <c r="M21" s="27"/>
      <c r="N21" s="28"/>
      <c r="O21" s="28"/>
    </row>
    <row r="22" spans="1:15" x14ac:dyDescent="0.2">
      <c r="A22" s="187"/>
      <c r="B22" s="28"/>
      <c r="C22" s="28"/>
      <c r="D22" s="28"/>
      <c r="E22" s="194"/>
      <c r="F22" s="28"/>
      <c r="G22" s="28"/>
      <c r="H22" s="28"/>
      <c r="I22" s="28"/>
      <c r="J22" s="28"/>
      <c r="K22" s="28"/>
      <c r="L22" s="28"/>
      <c r="M22" s="27"/>
      <c r="N22" s="28"/>
      <c r="O22" s="28"/>
    </row>
    <row r="23" spans="1:15" x14ac:dyDescent="0.2">
      <c r="A23" s="190"/>
      <c r="B23" s="28"/>
      <c r="C23" s="28"/>
      <c r="D23" s="28"/>
      <c r="E23" s="194"/>
      <c r="F23" s="28"/>
      <c r="G23" s="189"/>
      <c r="H23" s="28"/>
      <c r="I23" s="27"/>
      <c r="J23" s="28"/>
      <c r="K23" s="28"/>
      <c r="L23" s="27"/>
      <c r="M23" s="237"/>
      <c r="N23" s="28"/>
      <c r="O23" s="28"/>
    </row>
    <row r="24" spans="1:15" x14ac:dyDescent="0.2">
      <c r="A24" s="28"/>
      <c r="B24" s="28"/>
      <c r="C24" s="28"/>
      <c r="D24" s="28"/>
      <c r="E24" s="194"/>
      <c r="F24" s="196"/>
      <c r="G24" s="196"/>
      <c r="H24" s="28"/>
      <c r="I24" s="27"/>
      <c r="J24" s="28"/>
      <c r="K24" s="28"/>
      <c r="L24" s="28"/>
      <c r="M24" s="193"/>
      <c r="N24" s="28"/>
      <c r="O24" s="28"/>
    </row>
    <row r="25" spans="1:15" x14ac:dyDescent="0.2">
      <c r="A25" s="187"/>
      <c r="B25" s="28"/>
      <c r="C25" s="28"/>
      <c r="D25" s="28"/>
      <c r="E25" s="194"/>
      <c r="F25" s="28"/>
      <c r="G25" s="189"/>
      <c r="H25" s="28"/>
      <c r="I25" s="28"/>
      <c r="J25" s="28"/>
      <c r="K25" s="28"/>
      <c r="L25" s="28"/>
      <c r="M25" s="193"/>
      <c r="N25" s="28"/>
      <c r="O25" s="28"/>
    </row>
    <row r="26" spans="1:15" x14ac:dyDescent="0.2">
      <c r="A26" s="190"/>
      <c r="B26" s="28"/>
      <c r="C26" s="28"/>
      <c r="D26" s="28"/>
      <c r="E26" s="194"/>
      <c r="F26" s="28"/>
      <c r="G26" s="189"/>
      <c r="H26" s="28"/>
      <c r="M26" s="193"/>
      <c r="N26" s="28"/>
      <c r="O26" s="28"/>
    </row>
    <row r="27" spans="1:15" x14ac:dyDescent="0.2">
      <c r="A27" s="190"/>
      <c r="B27" s="28"/>
      <c r="C27" s="28"/>
      <c r="D27" s="28"/>
      <c r="E27" s="194"/>
      <c r="F27" s="191"/>
      <c r="G27" s="192"/>
      <c r="H27" s="28"/>
      <c r="M27" s="28"/>
      <c r="N27" s="28"/>
      <c r="O27" s="28"/>
    </row>
    <row r="28" spans="1:15" x14ac:dyDescent="0.2">
      <c r="A28" s="28"/>
      <c r="B28" s="28"/>
      <c r="C28" s="28"/>
      <c r="D28" s="28"/>
      <c r="E28" s="194"/>
      <c r="F28" s="200"/>
      <c r="G28" s="200"/>
      <c r="H28" s="28"/>
      <c r="I28" s="28"/>
      <c r="J28" s="28"/>
      <c r="K28" s="33"/>
      <c r="L28" s="28"/>
      <c r="M28" s="28"/>
      <c r="N28" s="28"/>
      <c r="O28" s="28"/>
    </row>
    <row r="29" spans="1:15" x14ac:dyDescent="0.2">
      <c r="A29" s="28"/>
      <c r="B29" s="28"/>
      <c r="C29" s="28"/>
      <c r="D29" s="28"/>
      <c r="E29" s="194"/>
      <c r="F29" s="200"/>
      <c r="G29" s="200"/>
      <c r="H29" s="28"/>
      <c r="I29" s="28"/>
      <c r="J29" s="28"/>
      <c r="K29" s="28"/>
      <c r="L29" s="33"/>
      <c r="M29" s="28"/>
      <c r="N29" s="28"/>
      <c r="O29" s="28"/>
    </row>
    <row r="30" spans="1:15" x14ac:dyDescent="0.2">
      <c r="A30" s="28"/>
      <c r="B30" s="28"/>
      <c r="C30" s="28"/>
      <c r="D30" s="28"/>
      <c r="E30" s="194"/>
      <c r="F30" s="191"/>
      <c r="G30" s="191"/>
      <c r="H30" s="28"/>
      <c r="I30" s="28"/>
      <c r="J30" s="28"/>
      <c r="K30" s="27"/>
      <c r="L30" s="28"/>
      <c r="M30" s="195"/>
      <c r="N30" s="28"/>
      <c r="O30" s="28"/>
    </row>
    <row r="31" spans="1:15" x14ac:dyDescent="0.2">
      <c r="A31" s="28"/>
      <c r="B31" s="28"/>
      <c r="C31" s="28"/>
      <c r="D31" s="28"/>
      <c r="E31" s="194"/>
      <c r="F31" s="191"/>
      <c r="G31" s="200"/>
      <c r="H31" s="28"/>
      <c r="I31" s="28"/>
      <c r="J31" s="28"/>
      <c r="K31" s="27"/>
      <c r="L31" s="27"/>
      <c r="M31" s="195"/>
      <c r="N31" s="28"/>
      <c r="O31" s="28"/>
    </row>
    <row r="32" spans="1:15" x14ac:dyDescent="0.2">
      <c r="A32" s="28"/>
      <c r="B32" s="28"/>
      <c r="C32" s="28"/>
      <c r="D32" s="28"/>
      <c r="E32" s="194"/>
      <c r="F32" s="191"/>
      <c r="G32" s="200"/>
      <c r="H32" s="28"/>
      <c r="I32" s="28"/>
      <c r="J32" s="28"/>
      <c r="K32" s="27"/>
      <c r="L32" s="27"/>
      <c r="M32" s="195"/>
      <c r="N32" s="28"/>
      <c r="O32" s="28"/>
    </row>
    <row r="33" spans="1:15" x14ac:dyDescent="0.2">
      <c r="A33" s="28"/>
      <c r="B33" s="28"/>
      <c r="C33" s="28"/>
      <c r="D33" s="28"/>
      <c r="E33" s="194"/>
      <c r="F33" s="191"/>
      <c r="G33" s="200"/>
      <c r="H33" s="28"/>
      <c r="I33" s="28"/>
      <c r="J33" s="28"/>
      <c r="K33" s="27"/>
      <c r="L33" s="27"/>
      <c r="M33" s="195"/>
      <c r="N33" s="28"/>
      <c r="O33" s="28"/>
    </row>
    <row r="34" spans="1:15" x14ac:dyDescent="0.2">
      <c r="A34" s="28"/>
      <c r="B34" s="28"/>
      <c r="C34" s="28"/>
      <c r="D34" s="28"/>
      <c r="E34" s="194"/>
      <c r="F34" s="191"/>
      <c r="G34" s="191"/>
      <c r="H34" s="28"/>
      <c r="I34" s="28"/>
      <c r="J34" s="28"/>
      <c r="K34" s="27"/>
      <c r="L34" s="27"/>
      <c r="M34" s="195"/>
      <c r="N34" s="28"/>
      <c r="O34" s="28"/>
    </row>
    <row r="35" spans="1:15" x14ac:dyDescent="0.2">
      <c r="A35" s="28"/>
      <c r="B35" s="28"/>
      <c r="C35" s="28"/>
      <c r="D35" s="28"/>
      <c r="E35" s="194"/>
      <c r="F35" s="191"/>
      <c r="G35" s="191"/>
      <c r="H35" s="28"/>
      <c r="I35" s="28"/>
      <c r="J35" s="28"/>
      <c r="K35" s="27"/>
      <c r="L35" s="27"/>
      <c r="M35" s="195"/>
      <c r="N35" s="28"/>
      <c r="O35" s="28"/>
    </row>
    <row r="36" spans="1:15" x14ac:dyDescent="0.2">
      <c r="A36" s="28"/>
      <c r="B36" s="28"/>
      <c r="C36" s="28"/>
      <c r="D36" s="28"/>
      <c r="E36" s="194"/>
      <c r="F36" s="191"/>
      <c r="G36" s="191"/>
      <c r="H36" s="28"/>
      <c r="I36" s="28"/>
      <c r="J36" s="28"/>
      <c r="K36" s="27"/>
      <c r="L36" s="27"/>
      <c r="M36" s="195"/>
      <c r="N36" s="28"/>
      <c r="O36" s="28"/>
    </row>
    <row r="37" spans="1:15" x14ac:dyDescent="0.2">
      <c r="A37" s="28"/>
      <c r="B37" s="28"/>
      <c r="C37" s="28"/>
      <c r="D37" s="28"/>
      <c r="E37" s="194"/>
      <c r="F37" s="200"/>
      <c r="G37" s="200"/>
      <c r="H37" s="28"/>
      <c r="I37" s="28"/>
      <c r="J37" s="28"/>
      <c r="K37" s="27"/>
      <c r="L37" s="27"/>
      <c r="M37" s="195"/>
      <c r="N37" s="28"/>
      <c r="O37" s="28"/>
    </row>
    <row r="38" spans="1:15" x14ac:dyDescent="0.2">
      <c r="A38" s="28"/>
      <c r="B38" s="28"/>
      <c r="C38" s="28"/>
      <c r="D38" s="28"/>
      <c r="E38" s="194"/>
      <c r="F38" s="200"/>
      <c r="G38" s="200"/>
      <c r="H38" s="28"/>
      <c r="I38" s="28"/>
      <c r="J38" s="28"/>
      <c r="K38" s="27"/>
      <c r="L38" s="27"/>
      <c r="M38" s="195"/>
      <c r="N38" s="28"/>
      <c r="O38" s="28"/>
    </row>
    <row r="39" spans="1:15" x14ac:dyDescent="0.2">
      <c r="A39" s="28"/>
      <c r="B39" s="28"/>
      <c r="C39" s="28"/>
      <c r="D39" s="28"/>
      <c r="E39" s="194"/>
      <c r="F39" s="200"/>
      <c r="G39" s="200"/>
      <c r="H39" s="28"/>
      <c r="I39" s="28"/>
      <c r="J39" s="28"/>
      <c r="K39" s="27"/>
      <c r="L39" s="27"/>
      <c r="M39" s="195"/>
      <c r="N39" s="28"/>
      <c r="O39" s="28"/>
    </row>
    <row r="40" spans="1:15" x14ac:dyDescent="0.2">
      <c r="A40" s="28"/>
      <c r="B40" s="28"/>
      <c r="C40" s="28"/>
      <c r="D40" s="28"/>
      <c r="E40" s="194"/>
      <c r="F40" s="191"/>
      <c r="G40" s="191"/>
      <c r="H40" s="28"/>
      <c r="I40" s="28"/>
      <c r="J40" s="28"/>
      <c r="K40" s="27"/>
      <c r="L40" s="27"/>
      <c r="M40" s="195"/>
      <c r="N40" s="28"/>
      <c r="O40" s="28"/>
    </row>
    <row r="41" spans="1:15" x14ac:dyDescent="0.2">
      <c r="A41" s="28"/>
      <c r="B41" s="28"/>
      <c r="C41" s="28"/>
      <c r="D41" s="28"/>
      <c r="E41" s="194"/>
      <c r="F41" s="191"/>
      <c r="G41" s="191"/>
      <c r="H41" s="28"/>
      <c r="I41" s="28"/>
      <c r="J41" s="28"/>
      <c r="K41" s="27"/>
      <c r="L41" s="27"/>
      <c r="M41" s="195"/>
      <c r="N41" s="28"/>
      <c r="O41" s="28"/>
    </row>
    <row r="42" spans="1:15" x14ac:dyDescent="0.2">
      <c r="A42" s="28"/>
      <c r="B42" s="28"/>
      <c r="C42" s="28"/>
      <c r="D42" s="28"/>
      <c r="E42" s="194"/>
      <c r="F42" s="191"/>
      <c r="G42" s="191"/>
      <c r="H42" s="28"/>
      <c r="I42" s="28"/>
      <c r="J42" s="28"/>
      <c r="K42" s="27"/>
      <c r="L42" s="27"/>
      <c r="M42" s="195"/>
      <c r="N42" s="28"/>
      <c r="O42" s="28"/>
    </row>
    <row r="43" spans="1:15" x14ac:dyDescent="0.2">
      <c r="A43" s="28"/>
      <c r="B43" s="28"/>
      <c r="C43" s="28"/>
      <c r="D43" s="28"/>
      <c r="E43" s="194"/>
      <c r="F43" s="191"/>
      <c r="G43" s="191"/>
      <c r="H43" s="28"/>
      <c r="I43" s="28"/>
      <c r="J43" s="28"/>
      <c r="K43" s="27"/>
      <c r="L43" s="27"/>
      <c r="M43" s="195"/>
      <c r="N43" s="28"/>
      <c r="O43" s="28"/>
    </row>
    <row r="44" spans="1:15" x14ac:dyDescent="0.2">
      <c r="A44" s="28"/>
      <c r="B44" s="28"/>
      <c r="C44" s="28"/>
      <c r="D44" s="28"/>
      <c r="E44" s="194"/>
      <c r="F44" s="191"/>
      <c r="G44" s="191"/>
      <c r="H44" s="28"/>
      <c r="I44" s="28"/>
      <c r="J44" s="28"/>
      <c r="K44" s="27"/>
      <c r="L44" s="27"/>
      <c r="M44" s="195"/>
      <c r="N44" s="28"/>
      <c r="O44" s="28"/>
    </row>
    <row r="45" spans="1:15" x14ac:dyDescent="0.2">
      <c r="A45" s="28"/>
      <c r="B45" s="28"/>
      <c r="C45" s="28"/>
      <c r="D45" s="28"/>
      <c r="E45" s="194"/>
      <c r="F45" s="200"/>
      <c r="G45" s="200"/>
      <c r="H45" s="28"/>
      <c r="I45" s="28"/>
      <c r="J45" s="28"/>
      <c r="K45" s="27"/>
      <c r="L45" s="27"/>
      <c r="M45" s="195"/>
      <c r="N45" s="28"/>
      <c r="O45" s="28"/>
    </row>
    <row r="46" spans="1:15" x14ac:dyDescent="0.2">
      <c r="A46" s="28"/>
      <c r="B46" s="28"/>
      <c r="C46" s="28"/>
      <c r="D46" s="28"/>
      <c r="E46" s="194"/>
      <c r="F46" s="200"/>
      <c r="G46" s="200"/>
      <c r="H46" s="28"/>
      <c r="I46" s="28"/>
      <c r="J46" s="28"/>
      <c r="K46" s="27"/>
      <c r="L46" s="27"/>
      <c r="M46" s="195"/>
      <c r="N46" s="28"/>
      <c r="O46" s="28"/>
    </row>
    <row r="47" spans="1:15" x14ac:dyDescent="0.2">
      <c r="A47" s="28"/>
      <c r="B47" s="28"/>
      <c r="C47" s="28"/>
      <c r="D47" s="28"/>
      <c r="E47" s="194"/>
      <c r="F47" s="191"/>
      <c r="G47" s="191"/>
      <c r="H47" s="28"/>
      <c r="I47" s="28"/>
      <c r="J47" s="28"/>
      <c r="K47" s="27"/>
      <c r="L47" s="27"/>
      <c r="M47" s="195"/>
      <c r="N47" s="28"/>
      <c r="O47" s="28"/>
    </row>
    <row r="48" spans="1:15" x14ac:dyDescent="0.2">
      <c r="A48" s="28"/>
      <c r="B48" s="28"/>
      <c r="C48" s="28"/>
      <c r="D48" s="28"/>
      <c r="E48" s="194"/>
      <c r="F48" s="200"/>
      <c r="G48" s="200"/>
      <c r="H48" s="28"/>
      <c r="I48" s="28"/>
      <c r="J48" s="28"/>
      <c r="K48" s="27"/>
      <c r="L48" s="27"/>
      <c r="M48" s="195"/>
      <c r="N48" s="28"/>
      <c r="O48" s="28"/>
    </row>
    <row r="49" spans="1:15" x14ac:dyDescent="0.2">
      <c r="A49" s="28"/>
      <c r="B49" s="28"/>
      <c r="C49" s="28"/>
      <c r="D49" s="28"/>
      <c r="E49" s="194"/>
      <c r="F49" s="200"/>
      <c r="G49" s="200"/>
      <c r="H49" s="28"/>
      <c r="I49" s="28"/>
      <c r="J49" s="28"/>
      <c r="K49" s="27"/>
      <c r="L49" s="27"/>
      <c r="M49" s="195"/>
      <c r="N49" s="28"/>
      <c r="O49" s="28"/>
    </row>
    <row r="50" spans="1:15" x14ac:dyDescent="0.2">
      <c r="A50" s="28"/>
      <c r="B50" s="28"/>
      <c r="C50" s="28"/>
      <c r="D50" s="28"/>
      <c r="E50" s="194"/>
      <c r="F50" s="200"/>
      <c r="G50" s="200"/>
      <c r="H50" s="28"/>
      <c r="I50" s="28"/>
      <c r="J50" s="28"/>
      <c r="K50" s="27"/>
      <c r="L50" s="27"/>
      <c r="M50" s="195"/>
      <c r="N50" s="28"/>
      <c r="O50" s="28"/>
    </row>
    <row r="51" spans="1:15" x14ac:dyDescent="0.2">
      <c r="A51" s="28"/>
      <c r="B51" s="28"/>
      <c r="C51" s="28"/>
      <c r="D51" s="28"/>
      <c r="E51" s="194"/>
      <c r="F51" s="191"/>
      <c r="G51" s="191"/>
      <c r="H51" s="28"/>
      <c r="I51" s="28"/>
      <c r="J51" s="28"/>
      <c r="K51" s="27"/>
      <c r="L51" s="27"/>
      <c r="M51" s="195"/>
      <c r="N51" s="28"/>
      <c r="O51" s="28"/>
    </row>
    <row r="52" spans="1:15" x14ac:dyDescent="0.2">
      <c r="A52" s="28"/>
      <c r="B52" s="28"/>
      <c r="C52" s="28"/>
      <c r="D52" s="28"/>
      <c r="E52" s="194"/>
      <c r="F52" s="200"/>
      <c r="G52" s="200"/>
      <c r="H52" s="28"/>
      <c r="I52" s="28"/>
      <c r="J52" s="28"/>
      <c r="K52" s="27"/>
      <c r="L52" s="27"/>
      <c r="M52" s="195"/>
      <c r="N52" s="28"/>
      <c r="O52" s="28"/>
    </row>
    <row r="53" spans="1:15" x14ac:dyDescent="0.2">
      <c r="A53" s="28"/>
      <c r="B53" s="28"/>
      <c r="C53" s="28"/>
      <c r="D53" s="28"/>
      <c r="E53" s="194"/>
      <c r="F53" s="200"/>
      <c r="G53" s="200"/>
      <c r="H53" s="28"/>
      <c r="I53" s="28"/>
      <c r="J53" s="28"/>
      <c r="K53" s="27"/>
      <c r="L53" s="27"/>
      <c r="M53" s="195"/>
      <c r="N53" s="28"/>
      <c r="O53" s="28"/>
    </row>
    <row r="54" spans="1:15" x14ac:dyDescent="0.2">
      <c r="A54" s="28"/>
      <c r="B54" s="28"/>
      <c r="C54" s="28"/>
      <c r="D54" s="28"/>
      <c r="E54" s="194"/>
      <c r="F54" s="200"/>
      <c r="G54" s="200"/>
      <c r="H54" s="28"/>
      <c r="I54" s="28"/>
      <c r="J54" s="28"/>
      <c r="K54" s="27"/>
      <c r="L54" s="27"/>
      <c r="M54" s="195"/>
      <c r="N54" s="28"/>
      <c r="O54" s="28"/>
    </row>
    <row r="55" spans="1:15" x14ac:dyDescent="0.2">
      <c r="A55" s="28"/>
      <c r="B55" s="28"/>
      <c r="C55" s="28"/>
      <c r="D55" s="28"/>
      <c r="E55" s="194"/>
      <c r="F55" s="191"/>
      <c r="G55" s="191"/>
      <c r="H55" s="28"/>
      <c r="I55" s="28"/>
      <c r="J55" s="28"/>
      <c r="K55" s="27"/>
      <c r="L55" s="27"/>
      <c r="M55" s="195"/>
      <c r="N55" s="28"/>
      <c r="O55" s="28"/>
    </row>
    <row r="56" spans="1:15" x14ac:dyDescent="0.2">
      <c r="A56" s="28"/>
      <c r="B56" s="28"/>
      <c r="C56" s="28"/>
      <c r="D56" s="28"/>
      <c r="E56" s="194"/>
      <c r="F56" s="200"/>
      <c r="G56" s="200"/>
      <c r="H56" s="28"/>
      <c r="I56" s="28"/>
      <c r="J56" s="28"/>
      <c r="K56" s="27"/>
      <c r="L56" s="27"/>
      <c r="M56" s="195"/>
      <c r="N56" s="28"/>
      <c r="O56" s="28"/>
    </row>
    <row r="57" spans="1:15" x14ac:dyDescent="0.2">
      <c r="A57" s="28"/>
      <c r="B57" s="28"/>
      <c r="C57" s="28"/>
      <c r="D57" s="28"/>
      <c r="E57" s="194"/>
      <c r="F57" s="200"/>
      <c r="G57" s="200"/>
      <c r="H57" s="28"/>
      <c r="I57" s="28"/>
      <c r="J57" s="28"/>
      <c r="K57" s="27"/>
      <c r="L57" s="27"/>
      <c r="M57" s="195"/>
      <c r="N57" s="28"/>
      <c r="O57" s="28"/>
    </row>
    <row r="58" spans="1:15" x14ac:dyDescent="0.2">
      <c r="A58" s="28"/>
      <c r="B58" s="28"/>
      <c r="C58" s="28"/>
      <c r="D58" s="28"/>
      <c r="E58" s="194"/>
      <c r="F58" s="200"/>
      <c r="G58" s="200"/>
      <c r="H58" s="28"/>
      <c r="I58" s="28"/>
      <c r="J58" s="28"/>
      <c r="K58" s="27"/>
      <c r="L58" s="27"/>
      <c r="M58" s="195"/>
      <c r="N58" s="28"/>
      <c r="O58" s="28"/>
    </row>
    <row r="59" spans="1:15" x14ac:dyDescent="0.2">
      <c r="A59" s="28"/>
      <c r="B59" s="28"/>
      <c r="C59" s="28"/>
      <c r="D59" s="28"/>
      <c r="E59" s="194"/>
      <c r="F59" s="200"/>
      <c r="G59" s="200"/>
      <c r="H59" s="28"/>
      <c r="I59" s="28"/>
      <c r="J59" s="28"/>
      <c r="K59" s="27"/>
      <c r="L59" s="27"/>
      <c r="M59" s="195"/>
      <c r="N59" s="28"/>
      <c r="O59" s="28"/>
    </row>
    <row r="60" spans="1:15" x14ac:dyDescent="0.2">
      <c r="A60" s="28"/>
      <c r="B60" s="28"/>
      <c r="C60" s="28"/>
      <c r="D60" s="28"/>
      <c r="E60" s="194"/>
      <c r="F60" s="191"/>
      <c r="G60" s="200"/>
      <c r="H60" s="28"/>
      <c r="I60" s="28"/>
      <c r="J60" s="28"/>
      <c r="K60" s="27"/>
      <c r="L60" s="27"/>
      <c r="M60" s="195"/>
      <c r="N60" s="28"/>
      <c r="O60" s="28"/>
    </row>
    <row r="61" spans="1:15" x14ac:dyDescent="0.2">
      <c r="A61" s="28"/>
      <c r="B61" s="28"/>
      <c r="C61" s="28"/>
      <c r="D61" s="28"/>
      <c r="E61" s="194"/>
      <c r="F61" s="200"/>
      <c r="G61" s="200"/>
      <c r="H61" s="28"/>
      <c r="I61" s="28"/>
      <c r="J61" s="28"/>
      <c r="K61" s="27"/>
      <c r="L61" s="27"/>
      <c r="M61" s="195"/>
      <c r="N61" s="28"/>
      <c r="O61" s="28"/>
    </row>
    <row r="62" spans="1:15" x14ac:dyDescent="0.2">
      <c r="A62" s="28"/>
      <c r="B62" s="28"/>
      <c r="C62" s="28"/>
      <c r="D62" s="28"/>
      <c r="E62" s="194"/>
      <c r="F62" s="200"/>
      <c r="G62" s="200"/>
      <c r="H62" s="28"/>
      <c r="I62" s="28"/>
      <c r="J62" s="28"/>
      <c r="K62" s="27"/>
      <c r="L62" s="27"/>
      <c r="M62" s="195"/>
      <c r="N62" s="28"/>
      <c r="O62" s="28"/>
    </row>
    <row r="63" spans="1:15" x14ac:dyDescent="0.2">
      <c r="A63" s="28"/>
      <c r="B63" s="28"/>
      <c r="C63" s="28"/>
      <c r="D63" s="28"/>
      <c r="E63" s="194"/>
      <c r="F63" s="200"/>
      <c r="G63" s="200"/>
      <c r="H63" s="28"/>
      <c r="I63" s="28"/>
      <c r="J63" s="28"/>
      <c r="K63" s="27"/>
      <c r="L63" s="27"/>
      <c r="M63" s="195"/>
      <c r="N63" s="28"/>
      <c r="O63" s="28"/>
    </row>
    <row r="64" spans="1:15" x14ac:dyDescent="0.2">
      <c r="A64" s="28"/>
      <c r="B64" s="28"/>
      <c r="C64" s="28"/>
      <c r="D64" s="28"/>
      <c r="E64" s="194"/>
      <c r="F64" s="191"/>
      <c r="G64" s="191"/>
      <c r="H64" s="28"/>
      <c r="I64" s="28"/>
      <c r="J64" s="28"/>
      <c r="K64" s="27"/>
      <c r="L64" s="27"/>
      <c r="M64" s="195"/>
      <c r="N64" s="28"/>
      <c r="O64" s="28"/>
    </row>
    <row r="65" spans="1:15" x14ac:dyDescent="0.2">
      <c r="A65" s="28"/>
      <c r="B65" s="28"/>
      <c r="C65" s="28"/>
      <c r="D65" s="28"/>
      <c r="E65" s="194"/>
      <c r="F65" s="200"/>
      <c r="G65" s="200"/>
      <c r="H65" s="28"/>
      <c r="I65" s="28"/>
      <c r="J65" s="28"/>
      <c r="K65" s="27"/>
      <c r="L65" s="27"/>
      <c r="M65" s="195"/>
      <c r="N65" s="28"/>
      <c r="O65" s="28"/>
    </row>
    <row r="66" spans="1:15" x14ac:dyDescent="0.2">
      <c r="A66" s="28" t="s">
        <v>300</v>
      </c>
      <c r="B66" s="28"/>
      <c r="C66" s="27">
        <f>SUM(C5:C32)</f>
        <v>0</v>
      </c>
      <c r="D66" s="28"/>
      <c r="E66" s="194"/>
      <c r="F66" s="28" t="s">
        <v>301</v>
      </c>
      <c r="G66" s="197">
        <f>SUM(G6:G65)</f>
        <v>0</v>
      </c>
      <c r="H66" s="28"/>
      <c r="I66" s="181" t="s">
        <v>323</v>
      </c>
      <c r="J66" s="181"/>
      <c r="K66" s="27"/>
      <c r="L66" s="27"/>
      <c r="M66" s="195"/>
      <c r="N66" s="28"/>
      <c r="O66" s="28"/>
    </row>
    <row r="67" spans="1:15" x14ac:dyDescent="0.2">
      <c r="I67" s="28" t="s">
        <v>201</v>
      </c>
      <c r="K67">
        <f>K15</f>
        <v>0</v>
      </c>
    </row>
    <row r="68" spans="1:15" x14ac:dyDescent="0.2">
      <c r="I68" s="28" t="s">
        <v>320</v>
      </c>
      <c r="K68">
        <f>L12</f>
        <v>0</v>
      </c>
    </row>
    <row r="69" spans="1:15" x14ac:dyDescent="0.2">
      <c r="A69" t="s">
        <v>302</v>
      </c>
      <c r="E69">
        <v>-4725.2799999999988</v>
      </c>
      <c r="F69" t="s">
        <v>303</v>
      </c>
      <c r="I69" s="28" t="s">
        <v>321</v>
      </c>
      <c r="K69">
        <f>SUM(K67-K68)</f>
        <v>0</v>
      </c>
      <c r="L69" s="28" t="s">
        <v>329</v>
      </c>
    </row>
    <row r="70" spans="1:15" x14ac:dyDescent="0.2">
      <c r="I70" s="28" t="s">
        <v>299</v>
      </c>
      <c r="K70" s="67">
        <v>2944</v>
      </c>
      <c r="L70" s="28" t="s">
        <v>328</v>
      </c>
    </row>
    <row r="71" spans="1:15" x14ac:dyDescent="0.2">
      <c r="A71" s="218" t="s">
        <v>304</v>
      </c>
      <c r="B71" s="219"/>
      <c r="C71" s="219"/>
      <c r="D71" s="219"/>
      <c r="E71" s="219"/>
      <c r="F71" s="219"/>
      <c r="G71" s="219"/>
      <c r="H71" s="219"/>
      <c r="I71" s="28" t="s">
        <v>322</v>
      </c>
      <c r="K71" s="29">
        <f>SUM(K70+K69)</f>
        <v>2944</v>
      </c>
    </row>
    <row r="72" spans="1:15" x14ac:dyDescent="0.2">
      <c r="A72" s="219" t="s">
        <v>305</v>
      </c>
      <c r="B72" s="219"/>
      <c r="C72" s="219"/>
      <c r="D72" s="219"/>
      <c r="E72" s="219">
        <v>2550</v>
      </c>
      <c r="F72" s="219"/>
      <c r="G72" s="219"/>
      <c r="H72" s="219" t="s">
        <v>306</v>
      </c>
      <c r="K72" s="28"/>
    </row>
    <row r="73" spans="1:15" x14ac:dyDescent="0.2">
      <c r="A73" s="219" t="s">
        <v>307</v>
      </c>
      <c r="B73" s="219"/>
      <c r="C73" s="219"/>
      <c r="D73" s="219"/>
      <c r="E73" s="219"/>
      <c r="F73" s="219" t="s">
        <v>87</v>
      </c>
      <c r="G73" s="220" t="s">
        <v>308</v>
      </c>
      <c r="H73" s="219"/>
      <c r="J73" s="28"/>
      <c r="K73" s="227" t="s">
        <v>332</v>
      </c>
      <c r="L73" s="28" t="s">
        <v>331</v>
      </c>
    </row>
    <row r="74" spans="1:15" x14ac:dyDescent="0.2">
      <c r="A74" s="219" t="s">
        <v>309</v>
      </c>
      <c r="B74" s="219"/>
      <c r="C74" s="219"/>
      <c r="D74" s="219"/>
      <c r="E74" s="219">
        <v>60</v>
      </c>
      <c r="F74" s="219">
        <v>620</v>
      </c>
      <c r="G74" s="219">
        <v>-560</v>
      </c>
      <c r="H74" s="219"/>
      <c r="J74" s="28"/>
      <c r="L74" s="28" t="s">
        <v>337</v>
      </c>
    </row>
    <row r="75" spans="1:15" x14ac:dyDescent="0.2">
      <c r="A75" s="219" t="s">
        <v>310</v>
      </c>
      <c r="B75" s="219"/>
      <c r="C75" s="219"/>
      <c r="D75" s="219"/>
      <c r="E75" s="219">
        <v>610</v>
      </c>
      <c r="F75" s="219">
        <v>259.99</v>
      </c>
      <c r="G75" s="219">
        <v>350.01</v>
      </c>
      <c r="H75" s="219"/>
      <c r="J75" s="28"/>
    </row>
    <row r="76" spans="1:15" x14ac:dyDescent="0.2">
      <c r="A76" s="219" t="s">
        <v>311</v>
      </c>
      <c r="B76" s="219"/>
      <c r="C76" s="219"/>
      <c r="D76" s="219"/>
      <c r="E76" s="219">
        <v>300</v>
      </c>
      <c r="F76" s="219">
        <v>125.4</v>
      </c>
      <c r="G76" s="219">
        <v>174.6</v>
      </c>
      <c r="H76" s="219"/>
      <c r="L76" s="28"/>
    </row>
    <row r="77" spans="1:15" x14ac:dyDescent="0.2">
      <c r="A77" s="219" t="s">
        <v>312</v>
      </c>
      <c r="B77" s="219"/>
      <c r="C77" s="219"/>
      <c r="D77" s="219"/>
      <c r="E77" s="219">
        <v>100</v>
      </c>
      <c r="F77" s="219">
        <v>28</v>
      </c>
      <c r="G77" s="219">
        <v>27.05</v>
      </c>
      <c r="H77" s="219">
        <v>44.95</v>
      </c>
      <c r="J77" s="28"/>
      <c r="K77" s="203"/>
    </row>
    <row r="78" spans="1:15" x14ac:dyDescent="0.2">
      <c r="A78" s="219" t="s">
        <v>313</v>
      </c>
      <c r="B78" s="219"/>
      <c r="C78" s="219"/>
      <c r="D78" s="219"/>
      <c r="E78" s="219">
        <v>1200</v>
      </c>
      <c r="F78" s="219">
        <v>1197.0899999999999</v>
      </c>
      <c r="G78" s="219">
        <v>2.91</v>
      </c>
      <c r="H78" s="219"/>
      <c r="J78" s="28"/>
    </row>
    <row r="79" spans="1:15" x14ac:dyDescent="0.2">
      <c r="A79" s="219" t="s">
        <v>314</v>
      </c>
      <c r="B79" s="219"/>
      <c r="C79" s="219"/>
      <c r="D79" s="219"/>
      <c r="E79" s="219">
        <v>280</v>
      </c>
      <c r="F79" s="219"/>
      <c r="G79" s="219">
        <v>280</v>
      </c>
      <c r="H79" s="219"/>
    </row>
    <row r="80" spans="1:15" x14ac:dyDescent="0.2">
      <c r="A80" s="219"/>
      <c r="B80" s="219"/>
      <c r="C80" s="219"/>
      <c r="D80" s="219"/>
      <c r="E80" s="219">
        <v>2550</v>
      </c>
      <c r="F80" s="219">
        <v>2230.4799999999996</v>
      </c>
      <c r="G80" s="220">
        <v>274.57</v>
      </c>
      <c r="H80" s="219" t="s">
        <v>315</v>
      </c>
    </row>
    <row r="81" spans="1:6" x14ac:dyDescent="0.2">
      <c r="A81" t="s">
        <v>316</v>
      </c>
    </row>
    <row r="82" spans="1:6" x14ac:dyDescent="0.2">
      <c r="E82" t="s">
        <v>315</v>
      </c>
      <c r="F82" t="s">
        <v>317</v>
      </c>
    </row>
  </sheetData>
  <pageMargins left="0.7" right="0.7" top="0.75" bottom="0.75" header="0.3" footer="0.3"/>
  <pageSetup paperSize="9" scale="7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60FB0-5AB0-4552-B833-A75614A4F354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5194-6416-4DCC-AFB4-D3A02EC054D0}">
  <sheetPr>
    <pageSetUpPr fitToPage="1"/>
  </sheetPr>
  <dimension ref="A1:W104"/>
  <sheetViews>
    <sheetView workbookViewId="0">
      <pane xSplit="3" ySplit="2" topLeftCell="D84" activePane="bottomRight" state="frozen"/>
      <selection pane="topRight" activeCell="D1" sqref="D1"/>
      <selection pane="bottomLeft" activeCell="A3" sqref="A3"/>
      <selection pane="bottomRight" activeCell="B99" sqref="B99"/>
    </sheetView>
  </sheetViews>
  <sheetFormatPr defaultRowHeight="14.25" x14ac:dyDescent="0.2"/>
  <cols>
    <col min="1" max="1" width="4.28515625" style="88" customWidth="1"/>
    <col min="2" max="2" width="36.7109375" style="88" customWidth="1"/>
    <col min="3" max="3" width="10.42578125" bestFit="1" customWidth="1"/>
    <col min="4" max="4" width="12.28515625" style="137" customWidth="1"/>
    <col min="5" max="5" width="11.28515625" bestFit="1" customWidth="1"/>
    <col min="6" max="6" width="12.28515625" customWidth="1"/>
    <col min="7" max="7" width="14.5703125" bestFit="1" customWidth="1"/>
    <col min="8" max="8" width="10.7109375" customWidth="1"/>
    <col min="9" max="9" width="11.5703125" style="53" bestFit="1" customWidth="1"/>
    <col min="10" max="11" width="11.5703125" style="53" customWidth="1"/>
    <col min="14" max="14" width="9.5703125" bestFit="1" customWidth="1"/>
  </cols>
  <sheetData>
    <row r="1" spans="1:23" x14ac:dyDescent="0.2">
      <c r="A1" s="52" t="s">
        <v>208</v>
      </c>
      <c r="B1" s="52"/>
      <c r="C1" s="140"/>
      <c r="D1" s="54" t="s">
        <v>102</v>
      </c>
      <c r="E1" s="55" t="s">
        <v>103</v>
      </c>
      <c r="F1" s="56" t="s">
        <v>104</v>
      </c>
      <c r="G1" s="56" t="s">
        <v>105</v>
      </c>
      <c r="H1" s="57" t="s">
        <v>106</v>
      </c>
      <c r="I1" s="58" t="s">
        <v>107</v>
      </c>
      <c r="J1" s="171" t="s">
        <v>265</v>
      </c>
      <c r="K1" s="171" t="s">
        <v>267</v>
      </c>
      <c r="L1" s="65" t="s">
        <v>108</v>
      </c>
    </row>
    <row r="2" spans="1:23" x14ac:dyDescent="0.2">
      <c r="A2" s="60" t="s">
        <v>1</v>
      </c>
      <c r="B2" s="61"/>
      <c r="C2" s="53"/>
      <c r="D2" s="62" t="s">
        <v>209</v>
      </c>
      <c r="E2" s="63" t="s">
        <v>210</v>
      </c>
      <c r="F2" s="64" t="s">
        <v>211</v>
      </c>
      <c r="G2" s="64" t="s">
        <v>109</v>
      </c>
      <c r="H2" s="65" t="s">
        <v>100</v>
      </c>
      <c r="I2" s="66" t="s">
        <v>212</v>
      </c>
      <c r="J2" s="171" t="s">
        <v>266</v>
      </c>
      <c r="K2" s="171" t="s">
        <v>268</v>
      </c>
      <c r="L2" s="53"/>
      <c r="W2" s="67"/>
    </row>
    <row r="3" spans="1:23" ht="15" x14ac:dyDescent="0.25">
      <c r="A3" s="60" t="s">
        <v>110</v>
      </c>
      <c r="B3" s="61"/>
      <c r="C3" s="140"/>
      <c r="D3" s="68"/>
      <c r="E3" s="69"/>
      <c r="F3" s="70"/>
      <c r="G3" s="70"/>
      <c r="H3" s="69"/>
      <c r="I3" s="69"/>
      <c r="L3" s="59"/>
      <c r="W3" s="71"/>
    </row>
    <row r="4" spans="1:23" x14ac:dyDescent="0.2">
      <c r="A4" s="60"/>
      <c r="B4" s="61" t="s">
        <v>111</v>
      </c>
      <c r="C4" s="53"/>
      <c r="D4" s="73">
        <v>10479</v>
      </c>
      <c r="E4" s="53">
        <v>10710</v>
      </c>
      <c r="F4" s="72">
        <v>5994</v>
      </c>
      <c r="G4" s="72">
        <v>10269</v>
      </c>
      <c r="H4" s="73">
        <f>SUM(G4-E4)</f>
        <v>-441</v>
      </c>
      <c r="I4" s="140">
        <v>11500</v>
      </c>
      <c r="J4" s="172">
        <f>I4/E4</f>
        <v>1.0737628384687208</v>
      </c>
      <c r="K4" s="172">
        <f>I4/G4</f>
        <v>1.1198753530041874</v>
      </c>
      <c r="L4" s="74" t="s">
        <v>243</v>
      </c>
      <c r="M4" s="75"/>
      <c r="N4" s="67"/>
      <c r="O4" s="71"/>
    </row>
    <row r="5" spans="1:23" x14ac:dyDescent="0.2">
      <c r="A5" s="60"/>
      <c r="B5" s="61" t="s">
        <v>250</v>
      </c>
      <c r="C5" s="53"/>
      <c r="D5" s="73"/>
      <c r="E5" s="53"/>
      <c r="F5" s="72"/>
      <c r="G5" s="76">
        <v>650</v>
      </c>
      <c r="H5" s="73">
        <f t="shared" ref="H5:H39" si="0">SUM(G5-E5)</f>
        <v>650</v>
      </c>
      <c r="I5" s="140"/>
      <c r="J5" s="172" t="e">
        <f t="shared" ref="J5:J68" si="1">I5/E5</f>
        <v>#DIV/0!</v>
      </c>
      <c r="K5" s="172">
        <f t="shared" ref="K5:K68" si="2">I5/G5</f>
        <v>0</v>
      </c>
      <c r="L5" s="59" t="s">
        <v>242</v>
      </c>
      <c r="M5" s="75"/>
    </row>
    <row r="6" spans="1:23" x14ac:dyDescent="0.2">
      <c r="A6" s="60"/>
      <c r="B6" s="61" t="s">
        <v>113</v>
      </c>
      <c r="C6" s="53"/>
      <c r="D6" s="73">
        <v>324</v>
      </c>
      <c r="E6" s="53">
        <v>324</v>
      </c>
      <c r="F6" s="72">
        <v>182</v>
      </c>
      <c r="G6" s="72">
        <v>324</v>
      </c>
      <c r="H6" s="73">
        <f t="shared" si="0"/>
        <v>0</v>
      </c>
      <c r="I6" s="140">
        <v>350</v>
      </c>
      <c r="J6" s="172">
        <f t="shared" si="1"/>
        <v>1.0802469135802468</v>
      </c>
      <c r="K6" s="172">
        <f t="shared" si="2"/>
        <v>1.0802469135802468</v>
      </c>
      <c r="L6" s="59"/>
      <c r="M6" s="75"/>
    </row>
    <row r="7" spans="1:23" x14ac:dyDescent="0.2">
      <c r="A7" s="61"/>
      <c r="B7" s="61" t="s">
        <v>114</v>
      </c>
      <c r="C7" s="53"/>
      <c r="D7" s="73">
        <v>130</v>
      </c>
      <c r="E7" s="53">
        <v>120</v>
      </c>
      <c r="F7" s="72">
        <v>44</v>
      </c>
      <c r="G7" s="72">
        <v>62</v>
      </c>
      <c r="H7" s="73">
        <f t="shared" si="0"/>
        <v>-58</v>
      </c>
      <c r="I7" s="140">
        <v>120</v>
      </c>
      <c r="J7" s="172">
        <f t="shared" si="1"/>
        <v>1</v>
      </c>
      <c r="K7" s="172">
        <f t="shared" si="2"/>
        <v>1.935483870967742</v>
      </c>
      <c r="L7" s="59"/>
      <c r="M7" s="75"/>
    </row>
    <row r="8" spans="1:23" ht="14.25" customHeight="1" x14ac:dyDescent="0.2">
      <c r="A8" s="77"/>
      <c r="B8" s="61" t="s">
        <v>115</v>
      </c>
      <c r="C8" s="59"/>
      <c r="D8" s="73">
        <v>0</v>
      </c>
      <c r="E8" s="53">
        <v>400</v>
      </c>
      <c r="F8" s="72">
        <v>0</v>
      </c>
      <c r="G8" s="72">
        <v>0</v>
      </c>
      <c r="H8" s="73">
        <f t="shared" si="0"/>
        <v>-400</v>
      </c>
      <c r="I8" s="140">
        <v>400</v>
      </c>
      <c r="J8" s="172">
        <f t="shared" si="1"/>
        <v>1</v>
      </c>
      <c r="K8" s="172" t="e">
        <f t="shared" si="2"/>
        <v>#DIV/0!</v>
      </c>
      <c r="L8" s="59"/>
      <c r="M8" s="75"/>
    </row>
    <row r="9" spans="1:23" x14ac:dyDescent="0.2">
      <c r="A9" s="60" t="s">
        <v>116</v>
      </c>
      <c r="B9" s="61"/>
      <c r="C9" s="53"/>
      <c r="D9" s="73"/>
      <c r="E9" s="53"/>
      <c r="F9" s="72"/>
      <c r="G9" s="72"/>
      <c r="H9" s="73"/>
      <c r="I9" s="140"/>
      <c r="J9" s="172"/>
      <c r="K9" s="172"/>
      <c r="L9" s="59"/>
      <c r="M9" s="75"/>
    </row>
    <row r="10" spans="1:23" x14ac:dyDescent="0.2">
      <c r="A10" s="60"/>
      <c r="B10" s="61" t="s">
        <v>117</v>
      </c>
      <c r="C10" s="53"/>
      <c r="D10" s="73">
        <v>275</v>
      </c>
      <c r="E10" s="53">
        <v>275</v>
      </c>
      <c r="F10" s="72">
        <v>285</v>
      </c>
      <c r="G10" s="72">
        <v>285</v>
      </c>
      <c r="H10" s="73">
        <f t="shared" si="0"/>
        <v>10</v>
      </c>
      <c r="I10" s="140">
        <v>310</v>
      </c>
      <c r="J10" s="172">
        <f t="shared" si="1"/>
        <v>1.1272727272727272</v>
      </c>
      <c r="K10" s="172">
        <f t="shared" si="2"/>
        <v>1.0877192982456141</v>
      </c>
      <c r="L10" s="59"/>
      <c r="M10" s="75"/>
    </row>
    <row r="11" spans="1:23" ht="15" customHeight="1" x14ac:dyDescent="0.2">
      <c r="A11" s="60"/>
      <c r="B11" s="61" t="s">
        <v>118</v>
      </c>
      <c r="C11" s="53"/>
      <c r="D11" s="73">
        <v>300</v>
      </c>
      <c r="E11" s="53">
        <v>300</v>
      </c>
      <c r="F11" s="72">
        <v>300</v>
      </c>
      <c r="G11" s="72">
        <v>300</v>
      </c>
      <c r="H11" s="73">
        <f t="shared" si="0"/>
        <v>0</v>
      </c>
      <c r="I11" s="140">
        <v>320</v>
      </c>
      <c r="J11" s="172">
        <f t="shared" si="1"/>
        <v>1.0666666666666667</v>
      </c>
      <c r="K11" s="172">
        <f t="shared" si="2"/>
        <v>1.0666666666666667</v>
      </c>
      <c r="L11" s="59" t="s">
        <v>119</v>
      </c>
      <c r="M11" s="75"/>
    </row>
    <row r="12" spans="1:23" ht="15" customHeight="1" x14ac:dyDescent="0.2">
      <c r="A12" s="60"/>
      <c r="B12" s="61" t="s">
        <v>120</v>
      </c>
      <c r="C12" s="53"/>
      <c r="D12" s="73">
        <v>105</v>
      </c>
      <c r="E12" s="53">
        <v>165</v>
      </c>
      <c r="F12" s="72">
        <v>100</v>
      </c>
      <c r="G12" s="72">
        <v>100</v>
      </c>
      <c r="H12" s="73">
        <f t="shared" si="0"/>
        <v>-65</v>
      </c>
      <c r="I12" s="140">
        <v>100</v>
      </c>
      <c r="J12" s="172">
        <f t="shared" si="1"/>
        <v>0.60606060606060608</v>
      </c>
      <c r="K12" s="172">
        <f t="shared" si="2"/>
        <v>1</v>
      </c>
      <c r="L12" s="59"/>
      <c r="M12" s="75"/>
    </row>
    <row r="13" spans="1:23" ht="15" customHeight="1" x14ac:dyDescent="0.2">
      <c r="A13" s="61"/>
      <c r="B13" s="61" t="s">
        <v>121</v>
      </c>
      <c r="C13" s="53"/>
      <c r="D13" s="73">
        <v>455</v>
      </c>
      <c r="E13" s="53">
        <v>464</v>
      </c>
      <c r="F13" s="72">
        <v>461</v>
      </c>
      <c r="G13" s="78">
        <v>461</v>
      </c>
      <c r="H13" s="73">
        <f t="shared" si="0"/>
        <v>-3</v>
      </c>
      <c r="I13" s="140">
        <v>501</v>
      </c>
      <c r="J13" s="172">
        <f t="shared" si="1"/>
        <v>1.0797413793103448</v>
      </c>
      <c r="K13" s="172">
        <f t="shared" si="2"/>
        <v>1.086767895878525</v>
      </c>
      <c r="L13" s="79">
        <v>8.7999999999999995E-2</v>
      </c>
      <c r="M13" s="75"/>
    </row>
    <row r="14" spans="1:23" ht="15" customHeight="1" x14ac:dyDescent="0.2">
      <c r="A14" s="61"/>
      <c r="B14" s="61" t="s">
        <v>122</v>
      </c>
      <c r="C14" s="53"/>
      <c r="D14" s="73">
        <v>35</v>
      </c>
      <c r="E14" s="53">
        <v>35</v>
      </c>
      <c r="F14" s="72">
        <v>35</v>
      </c>
      <c r="G14" s="78">
        <v>35</v>
      </c>
      <c r="H14" s="73">
        <f t="shared" si="0"/>
        <v>0</v>
      </c>
      <c r="I14" s="140">
        <v>35</v>
      </c>
      <c r="J14" s="172">
        <f t="shared" si="1"/>
        <v>1</v>
      </c>
      <c r="K14" s="172">
        <f t="shared" si="2"/>
        <v>1</v>
      </c>
      <c r="L14" s="59"/>
      <c r="M14" s="75"/>
    </row>
    <row r="15" spans="1:23" ht="15" customHeight="1" x14ac:dyDescent="0.2">
      <c r="A15" s="60"/>
      <c r="B15" s="61" t="s">
        <v>123</v>
      </c>
      <c r="C15" s="53"/>
      <c r="D15" s="73">
        <v>1055</v>
      </c>
      <c r="E15" s="53">
        <v>1200</v>
      </c>
      <c r="F15" s="72">
        <v>1137</v>
      </c>
      <c r="G15" s="72">
        <v>1137</v>
      </c>
      <c r="H15" s="73">
        <f t="shared" si="0"/>
        <v>-63</v>
      </c>
      <c r="I15" s="140">
        <v>1200</v>
      </c>
      <c r="J15" s="172">
        <f t="shared" si="1"/>
        <v>1</v>
      </c>
      <c r="K15" s="172">
        <f t="shared" si="2"/>
        <v>1.0554089709762533</v>
      </c>
      <c r="L15" s="59" t="s">
        <v>252</v>
      </c>
      <c r="M15" s="75"/>
    </row>
    <row r="16" spans="1:23" ht="15" customHeight="1" x14ac:dyDescent="0.2">
      <c r="A16" s="60"/>
      <c r="B16" s="61" t="s">
        <v>124</v>
      </c>
      <c r="C16" s="53"/>
      <c r="D16" s="73">
        <v>0</v>
      </c>
      <c r="E16" s="53">
        <v>100</v>
      </c>
      <c r="F16" s="72">
        <v>0</v>
      </c>
      <c r="G16" s="72">
        <v>0</v>
      </c>
      <c r="H16" s="73">
        <f t="shared" si="0"/>
        <v>-100</v>
      </c>
      <c r="I16" s="140">
        <v>100</v>
      </c>
      <c r="J16" s="172">
        <f t="shared" si="1"/>
        <v>1</v>
      </c>
      <c r="K16" s="172" t="e">
        <f t="shared" si="2"/>
        <v>#DIV/0!</v>
      </c>
      <c r="L16" s="59"/>
      <c r="M16" s="75"/>
    </row>
    <row r="17" spans="1:13" ht="15" customHeight="1" x14ac:dyDescent="0.2">
      <c r="A17" s="60"/>
      <c r="B17" s="61" t="s">
        <v>125</v>
      </c>
      <c r="C17" s="53"/>
      <c r="D17" s="73">
        <v>363</v>
      </c>
      <c r="E17" s="53">
        <v>100</v>
      </c>
      <c r="F17" s="72">
        <v>218</v>
      </c>
      <c r="G17" s="72">
        <v>388</v>
      </c>
      <c r="H17" s="73">
        <f t="shared" si="0"/>
        <v>288</v>
      </c>
      <c r="I17" s="140">
        <v>400</v>
      </c>
      <c r="J17" s="172">
        <f t="shared" si="1"/>
        <v>4</v>
      </c>
      <c r="K17" s="172">
        <f t="shared" si="2"/>
        <v>1.0309278350515463</v>
      </c>
      <c r="L17" s="80"/>
      <c r="M17" s="75"/>
    </row>
    <row r="18" spans="1:13" ht="15" customHeight="1" x14ac:dyDescent="0.2">
      <c r="A18" s="61"/>
      <c r="B18" s="61" t="s">
        <v>126</v>
      </c>
      <c r="C18" s="53"/>
      <c r="D18" s="73">
        <v>728</v>
      </c>
      <c r="E18" s="53">
        <v>500</v>
      </c>
      <c r="F18" s="72">
        <v>76</v>
      </c>
      <c r="G18" s="72">
        <v>266</v>
      </c>
      <c r="H18" s="73">
        <f t="shared" si="0"/>
        <v>-234</v>
      </c>
      <c r="I18" s="140">
        <v>266</v>
      </c>
      <c r="J18" s="172">
        <f t="shared" si="1"/>
        <v>0.53200000000000003</v>
      </c>
      <c r="K18" s="172">
        <f t="shared" si="2"/>
        <v>1</v>
      </c>
      <c r="L18" s="80" t="s">
        <v>112</v>
      </c>
      <c r="M18" s="75"/>
    </row>
    <row r="19" spans="1:13" ht="15" customHeight="1" x14ac:dyDescent="0.2">
      <c r="A19" s="61"/>
      <c r="B19" s="61" t="s">
        <v>127</v>
      </c>
      <c r="C19" s="53"/>
      <c r="D19" s="73">
        <v>334</v>
      </c>
      <c r="E19" s="53">
        <v>400</v>
      </c>
      <c r="F19" s="72">
        <v>196</v>
      </c>
      <c r="G19" s="72">
        <v>356</v>
      </c>
      <c r="H19" s="73">
        <f t="shared" si="0"/>
        <v>-44</v>
      </c>
      <c r="I19" s="140">
        <v>400</v>
      </c>
      <c r="J19" s="172">
        <f t="shared" si="1"/>
        <v>1</v>
      </c>
      <c r="K19" s="172">
        <f t="shared" si="2"/>
        <v>1.1235955056179776</v>
      </c>
      <c r="L19" s="80" t="s">
        <v>253</v>
      </c>
      <c r="M19" s="75"/>
    </row>
    <row r="20" spans="1:13" ht="15" customHeight="1" x14ac:dyDescent="0.2">
      <c r="A20" s="61"/>
      <c r="B20" s="61" t="s">
        <v>128</v>
      </c>
      <c r="C20" s="53"/>
      <c r="D20" s="73">
        <v>409</v>
      </c>
      <c r="E20" s="53">
        <v>500</v>
      </c>
      <c r="F20" s="72">
        <v>65</v>
      </c>
      <c r="G20" s="72">
        <v>438</v>
      </c>
      <c r="H20" s="73">
        <f t="shared" si="0"/>
        <v>-62</v>
      </c>
      <c r="I20" s="140">
        <v>500</v>
      </c>
      <c r="J20" s="172">
        <f t="shared" si="1"/>
        <v>1</v>
      </c>
      <c r="K20" s="172">
        <f t="shared" si="2"/>
        <v>1.1415525114155252</v>
      </c>
      <c r="L20" s="80" t="s">
        <v>129</v>
      </c>
      <c r="M20" s="75"/>
    </row>
    <row r="21" spans="1:13" ht="15" customHeight="1" x14ac:dyDescent="0.2">
      <c r="A21" s="60"/>
      <c r="B21" s="61"/>
      <c r="C21" s="53"/>
      <c r="D21" s="73"/>
      <c r="E21" s="53"/>
      <c r="F21" s="72"/>
      <c r="G21" s="78"/>
      <c r="H21" s="73"/>
      <c r="J21" s="172"/>
      <c r="K21" s="172"/>
      <c r="L21" s="80"/>
      <c r="M21" s="75"/>
    </row>
    <row r="22" spans="1:13" ht="13.5" customHeight="1" x14ac:dyDescent="0.2">
      <c r="A22" s="61"/>
      <c r="B22" s="61" t="s">
        <v>241</v>
      </c>
      <c r="C22" s="53"/>
      <c r="D22" s="73"/>
      <c r="E22" s="53"/>
      <c r="F22" s="72">
        <v>117</v>
      </c>
      <c r="G22" s="72">
        <v>117</v>
      </c>
      <c r="H22" s="73">
        <f t="shared" si="0"/>
        <v>117</v>
      </c>
      <c r="J22" s="172"/>
      <c r="K22" s="172"/>
      <c r="L22" s="59"/>
      <c r="M22" s="75"/>
    </row>
    <row r="23" spans="1:13" ht="14.25" customHeight="1" x14ac:dyDescent="0.2">
      <c r="A23" s="77"/>
      <c r="B23" s="61" t="s">
        <v>182</v>
      </c>
      <c r="C23" s="59"/>
      <c r="D23" s="73"/>
      <c r="E23" s="53"/>
      <c r="F23" s="73"/>
      <c r="G23" s="73"/>
      <c r="H23" s="73">
        <f t="shared" si="0"/>
        <v>0</v>
      </c>
      <c r="J23" s="172"/>
      <c r="K23" s="172"/>
      <c r="L23" s="80" t="s">
        <v>185</v>
      </c>
      <c r="M23" s="75"/>
    </row>
    <row r="24" spans="1:13" ht="14.25" customHeight="1" x14ac:dyDescent="0.2">
      <c r="A24" s="77"/>
      <c r="B24" s="61"/>
      <c r="C24" s="53"/>
      <c r="D24" s="73"/>
      <c r="E24" s="53"/>
      <c r="F24" s="73"/>
      <c r="G24" s="73"/>
      <c r="H24" s="73">
        <f t="shared" si="0"/>
        <v>0</v>
      </c>
      <c r="J24" s="172"/>
      <c r="K24" s="172"/>
      <c r="L24" s="80"/>
      <c r="M24" s="75"/>
    </row>
    <row r="25" spans="1:13" x14ac:dyDescent="0.2">
      <c r="A25" s="81" t="s">
        <v>130</v>
      </c>
      <c r="B25" s="61"/>
      <c r="C25" s="53"/>
      <c r="D25" s="73"/>
      <c r="E25" s="53"/>
      <c r="F25" s="72"/>
      <c r="G25" s="72"/>
      <c r="H25" s="73">
        <f t="shared" si="0"/>
        <v>0</v>
      </c>
      <c r="J25" s="172"/>
      <c r="K25" s="172"/>
      <c r="L25" s="59"/>
      <c r="M25" s="75"/>
    </row>
    <row r="26" spans="1:13" x14ac:dyDescent="0.2">
      <c r="A26" s="77"/>
      <c r="B26" s="82" t="s">
        <v>131</v>
      </c>
      <c r="C26" s="53"/>
      <c r="D26" s="73">
        <v>461</v>
      </c>
      <c r="E26" s="53">
        <v>200</v>
      </c>
      <c r="F26" s="72">
        <v>370</v>
      </c>
      <c r="G26" s="72">
        <v>370</v>
      </c>
      <c r="H26" s="73">
        <f t="shared" si="0"/>
        <v>170</v>
      </c>
      <c r="I26" s="140">
        <v>200</v>
      </c>
      <c r="J26" s="172">
        <f t="shared" si="1"/>
        <v>1</v>
      </c>
      <c r="K26" s="172">
        <f t="shared" si="2"/>
        <v>0.54054054054054057</v>
      </c>
      <c r="L26" s="80" t="s">
        <v>132</v>
      </c>
      <c r="M26" s="75"/>
    </row>
    <row r="27" spans="1:13" ht="14.25" customHeight="1" x14ac:dyDescent="0.2">
      <c r="A27" s="77"/>
      <c r="B27" s="83" t="s">
        <v>133</v>
      </c>
      <c r="C27" s="53"/>
      <c r="D27" s="73">
        <v>2344</v>
      </c>
      <c r="E27" s="53">
        <v>2000</v>
      </c>
      <c r="F27" s="72">
        <v>1750</v>
      </c>
      <c r="G27" s="72">
        <v>2450</v>
      </c>
      <c r="H27" s="73">
        <f t="shared" si="0"/>
        <v>450</v>
      </c>
      <c r="I27" s="140">
        <v>2560</v>
      </c>
      <c r="J27" s="172">
        <f t="shared" si="1"/>
        <v>1.28</v>
      </c>
      <c r="K27" s="172">
        <f t="shared" si="2"/>
        <v>1.0448979591836736</v>
      </c>
      <c r="L27" s="84"/>
      <c r="M27" s="75"/>
    </row>
    <row r="28" spans="1:13" ht="14.25" customHeight="1" x14ac:dyDescent="0.2">
      <c r="A28" s="61"/>
      <c r="B28" s="83" t="s">
        <v>134</v>
      </c>
      <c r="C28" s="53"/>
      <c r="D28" s="73">
        <v>260</v>
      </c>
      <c r="E28" s="53">
        <v>500</v>
      </c>
      <c r="F28" s="72">
        <v>861</v>
      </c>
      <c r="G28" s="72">
        <v>1411</v>
      </c>
      <c r="H28" s="73">
        <f t="shared" si="0"/>
        <v>911</v>
      </c>
      <c r="I28" s="140">
        <v>2300</v>
      </c>
      <c r="J28" s="172">
        <f t="shared" si="1"/>
        <v>4.5999999999999996</v>
      </c>
      <c r="K28" s="172">
        <f t="shared" si="2"/>
        <v>1.630049610205528</v>
      </c>
      <c r="L28" s="80" t="s">
        <v>254</v>
      </c>
      <c r="M28" s="75"/>
    </row>
    <row r="29" spans="1:13" ht="14.25" customHeight="1" x14ac:dyDescent="0.2">
      <c r="B29" s="52" t="s">
        <v>135</v>
      </c>
      <c r="C29" s="53"/>
      <c r="D29" s="73">
        <v>2344</v>
      </c>
      <c r="E29" s="53">
        <v>2000</v>
      </c>
      <c r="F29" s="72">
        <v>1100</v>
      </c>
      <c r="G29" s="72">
        <v>1320</v>
      </c>
      <c r="H29" s="73">
        <f t="shared" si="0"/>
        <v>-680</v>
      </c>
      <c r="I29" s="140">
        <v>1440</v>
      </c>
      <c r="J29" s="172">
        <f t="shared" si="1"/>
        <v>0.72</v>
      </c>
      <c r="K29" s="172">
        <f t="shared" si="2"/>
        <v>1.0909090909090908</v>
      </c>
      <c r="L29" s="80"/>
      <c r="M29" s="75"/>
    </row>
    <row r="30" spans="1:13" ht="14.25" customHeight="1" x14ac:dyDescent="0.2">
      <c r="B30" s="52" t="s">
        <v>184</v>
      </c>
      <c r="C30" s="53"/>
      <c r="D30" s="73">
        <v>303</v>
      </c>
      <c r="E30" s="53">
        <v>610</v>
      </c>
      <c r="F30" s="72">
        <v>91</v>
      </c>
      <c r="G30" s="72">
        <v>150</v>
      </c>
      <c r="H30" s="73">
        <f t="shared" si="0"/>
        <v>-460</v>
      </c>
      <c r="I30" s="140">
        <v>300</v>
      </c>
      <c r="J30" s="172">
        <f t="shared" si="1"/>
        <v>0.49180327868852458</v>
      </c>
      <c r="K30" s="172">
        <f t="shared" si="2"/>
        <v>2</v>
      </c>
      <c r="L30" s="80" t="s">
        <v>255</v>
      </c>
      <c r="M30" s="75"/>
    </row>
    <row r="31" spans="1:13" ht="14.25" customHeight="1" x14ac:dyDescent="0.2">
      <c r="A31" s="60" t="s">
        <v>136</v>
      </c>
      <c r="B31" s="61"/>
      <c r="C31" s="59"/>
      <c r="D31" s="73">
        <v>1200</v>
      </c>
      <c r="E31" s="53">
        <v>1100</v>
      </c>
      <c r="F31" s="72">
        <v>350</v>
      </c>
      <c r="G31" s="72">
        <v>550</v>
      </c>
      <c r="H31" s="73">
        <f t="shared" si="0"/>
        <v>-550</v>
      </c>
      <c r="I31" s="140">
        <v>1100</v>
      </c>
      <c r="J31" s="172">
        <f t="shared" si="1"/>
        <v>1</v>
      </c>
      <c r="K31" s="172">
        <f t="shared" si="2"/>
        <v>2</v>
      </c>
      <c r="L31" s="80" t="s">
        <v>256</v>
      </c>
      <c r="M31" s="75"/>
    </row>
    <row r="32" spans="1:13" x14ac:dyDescent="0.2">
      <c r="A32" s="60" t="s">
        <v>137</v>
      </c>
      <c r="B32" s="61"/>
      <c r="C32" s="53"/>
      <c r="D32" s="73"/>
      <c r="E32" s="53"/>
      <c r="F32" s="72"/>
      <c r="G32" s="72"/>
      <c r="H32" s="73"/>
      <c r="J32" s="172"/>
      <c r="K32" s="172"/>
      <c r="L32" s="80"/>
      <c r="M32" s="75"/>
    </row>
    <row r="33" spans="1:15" ht="12.6" customHeight="1" x14ac:dyDescent="0.2">
      <c r="A33" s="61"/>
      <c r="B33" s="61" t="s">
        <v>138</v>
      </c>
      <c r="C33" s="53"/>
      <c r="D33" s="73">
        <v>1423</v>
      </c>
      <c r="E33" s="53">
        <v>2000</v>
      </c>
      <c r="F33" s="72">
        <v>791</v>
      </c>
      <c r="G33" s="72">
        <v>1360</v>
      </c>
      <c r="H33" s="73">
        <f t="shared" si="0"/>
        <v>-640</v>
      </c>
      <c r="I33" s="140">
        <v>5000</v>
      </c>
      <c r="J33" s="172">
        <f t="shared" si="1"/>
        <v>2.5</v>
      </c>
      <c r="K33" s="172">
        <f t="shared" si="2"/>
        <v>3.6764705882352939</v>
      </c>
      <c r="L33" s="80" t="s">
        <v>269</v>
      </c>
      <c r="M33" s="75"/>
    </row>
    <row r="34" spans="1:15" ht="14.25" customHeight="1" x14ac:dyDescent="0.2">
      <c r="A34" s="77"/>
      <c r="B34" s="61" t="s">
        <v>139</v>
      </c>
      <c r="C34" s="61"/>
      <c r="D34" s="72">
        <v>200</v>
      </c>
      <c r="E34" s="53">
        <v>280</v>
      </c>
      <c r="F34" s="72">
        <v>470</v>
      </c>
      <c r="G34" s="72">
        <v>940</v>
      </c>
      <c r="H34" s="73">
        <f t="shared" si="0"/>
        <v>660</v>
      </c>
      <c r="I34" s="140">
        <v>940</v>
      </c>
      <c r="J34" s="172">
        <f t="shared" si="1"/>
        <v>3.3571428571428572</v>
      </c>
      <c r="K34" s="172">
        <f t="shared" si="2"/>
        <v>1</v>
      </c>
      <c r="L34" s="61" t="s">
        <v>257</v>
      </c>
      <c r="M34" s="75"/>
    </row>
    <row r="35" spans="1:15" ht="14.25" customHeight="1" x14ac:dyDescent="0.2">
      <c r="A35" s="77"/>
      <c r="B35" s="61" t="s">
        <v>140</v>
      </c>
      <c r="C35" s="28"/>
      <c r="D35" s="72"/>
      <c r="E35" s="53">
        <v>100</v>
      </c>
      <c r="F35" s="72">
        <v>0</v>
      </c>
      <c r="G35" s="72">
        <v>0</v>
      </c>
      <c r="H35" s="73">
        <f t="shared" si="0"/>
        <v>-100</v>
      </c>
      <c r="I35" s="53" t="s">
        <v>112</v>
      </c>
      <c r="J35" s="172" t="e">
        <f t="shared" si="1"/>
        <v>#VALUE!</v>
      </c>
      <c r="K35" s="172" t="e">
        <f t="shared" si="2"/>
        <v>#VALUE!</v>
      </c>
      <c r="L35" s="61" t="s">
        <v>141</v>
      </c>
      <c r="M35" s="75"/>
    </row>
    <row r="36" spans="1:15" ht="14.25" customHeight="1" x14ac:dyDescent="0.2">
      <c r="A36" s="60" t="s">
        <v>142</v>
      </c>
      <c r="B36" s="61"/>
      <c r="C36" s="28"/>
      <c r="D36" s="72"/>
      <c r="E36" s="53"/>
      <c r="F36" s="72"/>
      <c r="G36" s="72"/>
      <c r="H36" s="73"/>
      <c r="J36" s="172"/>
      <c r="K36" s="172"/>
      <c r="L36" s="61" t="s">
        <v>258</v>
      </c>
      <c r="M36" s="75"/>
    </row>
    <row r="37" spans="1:15" x14ac:dyDescent="0.2">
      <c r="A37" s="77"/>
      <c r="B37" s="61" t="s">
        <v>259</v>
      </c>
      <c r="C37" s="53"/>
      <c r="D37" s="72"/>
      <c r="E37" s="53">
        <v>150</v>
      </c>
      <c r="F37" s="72"/>
      <c r="G37" s="72">
        <v>150</v>
      </c>
      <c r="H37" s="73">
        <f t="shared" si="0"/>
        <v>0</v>
      </c>
      <c r="I37" s="140">
        <v>200</v>
      </c>
      <c r="J37" s="172">
        <f t="shared" si="1"/>
        <v>1.3333333333333333</v>
      </c>
      <c r="K37" s="172">
        <f t="shared" si="2"/>
        <v>1.3333333333333333</v>
      </c>
      <c r="L37" s="85"/>
      <c r="M37" s="75"/>
    </row>
    <row r="38" spans="1:15" s="28" customFormat="1" x14ac:dyDescent="0.2">
      <c r="A38" s="61"/>
      <c r="B38" s="61" t="s">
        <v>143</v>
      </c>
      <c r="D38" s="72">
        <v>46</v>
      </c>
      <c r="E38" s="28">
        <v>50</v>
      </c>
      <c r="F38" s="72">
        <v>50</v>
      </c>
      <c r="G38" s="72">
        <v>50</v>
      </c>
      <c r="H38" s="72">
        <f t="shared" si="0"/>
        <v>0</v>
      </c>
      <c r="I38" s="140">
        <v>50</v>
      </c>
      <c r="J38" s="172">
        <f t="shared" si="1"/>
        <v>1</v>
      </c>
      <c r="K38" s="172">
        <f t="shared" si="2"/>
        <v>1</v>
      </c>
      <c r="L38" s="61"/>
      <c r="M38" s="61"/>
    </row>
    <row r="39" spans="1:15" s="28" customFormat="1" x14ac:dyDescent="0.2">
      <c r="A39" s="61"/>
      <c r="B39" s="61" t="s">
        <v>183</v>
      </c>
      <c r="D39" s="72"/>
      <c r="E39" s="28">
        <v>200</v>
      </c>
      <c r="F39" s="72"/>
      <c r="G39" s="72">
        <v>200</v>
      </c>
      <c r="H39" s="72">
        <f t="shared" si="0"/>
        <v>0</v>
      </c>
      <c r="I39" s="140">
        <v>200</v>
      </c>
      <c r="J39" s="172">
        <f t="shared" si="1"/>
        <v>1</v>
      </c>
      <c r="K39" s="172">
        <f t="shared" si="2"/>
        <v>1</v>
      </c>
      <c r="L39" s="61"/>
      <c r="M39" s="61"/>
    </row>
    <row r="40" spans="1:15" s="28" customFormat="1" ht="18" customHeight="1" x14ac:dyDescent="0.2">
      <c r="A40" s="61"/>
      <c r="B40" s="86" t="s">
        <v>181</v>
      </c>
      <c r="C40" s="53" t="s">
        <v>186</v>
      </c>
      <c r="D40" s="123">
        <f>SUM(D4:D39)</f>
        <v>23573</v>
      </c>
      <c r="E40" s="123">
        <f>SUM(E4:E39)</f>
        <v>24783</v>
      </c>
      <c r="F40" s="123">
        <f>SUM(F4:F39)</f>
        <v>15043</v>
      </c>
      <c r="G40" s="123">
        <f>SUM(G4:G39)</f>
        <v>24139</v>
      </c>
      <c r="H40" s="123">
        <f t="shared" ref="H40:H56" si="3">SUM(G40-E40)</f>
        <v>-644</v>
      </c>
      <c r="I40" s="123">
        <f>SUM(I4:I39)</f>
        <v>30792</v>
      </c>
      <c r="J40" s="172">
        <f t="shared" si="1"/>
        <v>1.2424645926643263</v>
      </c>
      <c r="K40" s="172">
        <f t="shared" si="2"/>
        <v>1.2756120800364554</v>
      </c>
      <c r="L40" s="74">
        <f>SUM(I40-E40)</f>
        <v>6009</v>
      </c>
      <c r="M40" s="61"/>
      <c r="N40" s="49"/>
    </row>
    <row r="41" spans="1:15" s="28" customFormat="1" ht="18" customHeight="1" x14ac:dyDescent="0.25">
      <c r="A41" s="88"/>
      <c r="B41" s="89"/>
      <c r="C41" s="53"/>
      <c r="D41" s="90"/>
      <c r="E41" s="72"/>
      <c r="F41" s="90"/>
      <c r="G41" s="90"/>
      <c r="H41" s="90"/>
      <c r="I41" s="90"/>
      <c r="J41" s="172" t="e">
        <f t="shared" si="1"/>
        <v>#DIV/0!</v>
      </c>
      <c r="K41" s="172"/>
      <c r="L41" s="59"/>
      <c r="M41" s="61"/>
    </row>
    <row r="42" spans="1:15" ht="14.25" customHeight="1" x14ac:dyDescent="0.2">
      <c r="A42" s="60" t="s">
        <v>144</v>
      </c>
      <c r="B42" s="61"/>
      <c r="C42" s="59"/>
      <c r="D42" s="90"/>
      <c r="E42" s="73"/>
      <c r="F42" s="90" t="s">
        <v>275</v>
      </c>
      <c r="G42" s="90">
        <v>3829</v>
      </c>
      <c r="H42" s="91"/>
      <c r="I42" s="92"/>
      <c r="J42" s="172" t="e">
        <f t="shared" si="1"/>
        <v>#DIV/0!</v>
      </c>
      <c r="K42" s="172"/>
      <c r="L42" s="80"/>
      <c r="M42" s="75"/>
      <c r="N42" s="75"/>
    </row>
    <row r="43" spans="1:15" x14ac:dyDescent="0.2">
      <c r="A43" s="61"/>
      <c r="B43" s="61" t="s">
        <v>145</v>
      </c>
      <c r="C43" s="127"/>
      <c r="D43" s="72">
        <v>1075</v>
      </c>
      <c r="E43" s="73">
        <v>3000</v>
      </c>
      <c r="F43" s="90">
        <v>2179</v>
      </c>
      <c r="G43" s="90">
        <v>0</v>
      </c>
      <c r="H43" s="93">
        <f t="shared" si="3"/>
        <v>-3000</v>
      </c>
      <c r="I43" s="94">
        <v>2000</v>
      </c>
      <c r="J43" s="172">
        <f t="shared" si="1"/>
        <v>0.66666666666666663</v>
      </c>
      <c r="K43" s="172" t="e">
        <f t="shared" si="2"/>
        <v>#DIV/0!</v>
      </c>
      <c r="L43" s="95"/>
      <c r="M43" s="96"/>
      <c r="N43" s="75"/>
    </row>
    <row r="44" spans="1:15" ht="14.25" customHeight="1" x14ac:dyDescent="0.2">
      <c r="A44" s="61"/>
      <c r="B44" s="61" t="s">
        <v>246</v>
      </c>
      <c r="C44" s="59"/>
      <c r="D44" s="72"/>
      <c r="E44" s="73">
        <v>200</v>
      </c>
      <c r="F44" s="90">
        <v>200</v>
      </c>
      <c r="G44" s="90">
        <v>0</v>
      </c>
      <c r="H44" s="93">
        <f t="shared" si="3"/>
        <v>-200</v>
      </c>
      <c r="I44" s="97">
        <v>200</v>
      </c>
      <c r="J44" s="172">
        <f t="shared" si="1"/>
        <v>1</v>
      </c>
      <c r="K44" s="172" t="e">
        <f t="shared" si="2"/>
        <v>#DIV/0!</v>
      </c>
      <c r="L44" s="95" t="s">
        <v>260</v>
      </c>
      <c r="M44" s="96"/>
      <c r="N44" s="75"/>
    </row>
    <row r="45" spans="1:15" x14ac:dyDescent="0.2">
      <c r="A45" s="61"/>
      <c r="B45" s="61" t="s">
        <v>52</v>
      </c>
      <c r="C45" s="59"/>
      <c r="D45" s="72">
        <v>1215</v>
      </c>
      <c r="E45" s="73">
        <v>300</v>
      </c>
      <c r="F45" s="90">
        <v>300</v>
      </c>
      <c r="G45" s="90">
        <v>0</v>
      </c>
      <c r="H45" s="93">
        <f t="shared" si="3"/>
        <v>-300</v>
      </c>
      <c r="I45" s="97">
        <v>300</v>
      </c>
      <c r="J45" s="172">
        <f t="shared" si="1"/>
        <v>1</v>
      </c>
      <c r="K45" s="172" t="e">
        <f t="shared" si="2"/>
        <v>#DIV/0!</v>
      </c>
      <c r="L45" s="84" t="s">
        <v>262</v>
      </c>
      <c r="M45" s="98"/>
      <c r="N45" s="75"/>
      <c r="O45" s="71"/>
    </row>
    <row r="46" spans="1:15" x14ac:dyDescent="0.2">
      <c r="A46" s="61"/>
      <c r="B46" s="61" t="s">
        <v>270</v>
      </c>
      <c r="C46" s="59"/>
      <c r="D46" s="90">
        <v>0</v>
      </c>
      <c r="E46" s="73">
        <v>2250</v>
      </c>
      <c r="F46" s="90">
        <v>2250</v>
      </c>
      <c r="G46" s="90">
        <v>1100</v>
      </c>
      <c r="H46" s="99">
        <f>SUM(G46-E46)</f>
        <v>-1150</v>
      </c>
      <c r="I46" s="100"/>
      <c r="J46" s="172">
        <f t="shared" si="1"/>
        <v>0</v>
      </c>
      <c r="K46" s="172">
        <f t="shared" si="2"/>
        <v>0</v>
      </c>
      <c r="L46" s="59" t="s">
        <v>263</v>
      </c>
      <c r="M46" s="75"/>
      <c r="N46" s="75"/>
    </row>
    <row r="47" spans="1:15" x14ac:dyDescent="0.2">
      <c r="A47" s="61"/>
      <c r="B47" s="61" t="s">
        <v>245</v>
      </c>
      <c r="C47" s="59"/>
      <c r="D47" s="90">
        <v>925</v>
      </c>
      <c r="E47" s="73">
        <v>500</v>
      </c>
      <c r="F47" s="90">
        <v>500</v>
      </c>
      <c r="G47" s="90">
        <v>500</v>
      </c>
      <c r="H47" s="93">
        <f t="shared" ref="H47:H49" si="4">SUM(G47-E47)</f>
        <v>0</v>
      </c>
      <c r="I47" s="100">
        <v>500</v>
      </c>
      <c r="J47" s="172">
        <f t="shared" si="1"/>
        <v>1</v>
      </c>
      <c r="K47" s="172">
        <f t="shared" si="2"/>
        <v>1</v>
      </c>
      <c r="L47" s="59" t="s">
        <v>261</v>
      </c>
      <c r="M47" s="75"/>
      <c r="N47" s="75"/>
    </row>
    <row r="48" spans="1:15" x14ac:dyDescent="0.2">
      <c r="A48" s="61"/>
      <c r="B48" s="61" t="s">
        <v>200</v>
      </c>
      <c r="C48" s="59"/>
      <c r="D48" s="90"/>
      <c r="E48" s="73">
        <v>500</v>
      </c>
      <c r="F48" s="90">
        <v>307</v>
      </c>
      <c r="G48" s="90">
        <v>307</v>
      </c>
      <c r="H48" s="93">
        <f t="shared" si="4"/>
        <v>-193</v>
      </c>
      <c r="I48" s="100"/>
      <c r="J48" s="172">
        <f t="shared" si="1"/>
        <v>0</v>
      </c>
      <c r="K48" s="172">
        <f t="shared" si="2"/>
        <v>0</v>
      </c>
      <c r="L48" s="59"/>
      <c r="M48" s="75"/>
      <c r="N48" s="75"/>
    </row>
    <row r="49" spans="1:14" ht="15" thickBot="1" x14ac:dyDescent="0.25">
      <c r="A49" s="52"/>
      <c r="B49" s="52" t="s">
        <v>190</v>
      </c>
      <c r="C49" s="59"/>
      <c r="D49" s="157">
        <f>SUM(D43:D48)</f>
        <v>3215</v>
      </c>
      <c r="E49" s="158">
        <f>SUM(E43:E48)</f>
        <v>6750</v>
      </c>
      <c r="F49" s="159">
        <f>SUM(F43:F48)</f>
        <v>5736</v>
      </c>
      <c r="G49" s="157">
        <f>SUM(G42:G48)</f>
        <v>5736</v>
      </c>
      <c r="H49" s="160">
        <f t="shared" si="4"/>
        <v>-1014</v>
      </c>
      <c r="I49" s="161">
        <f>SUM(I43:I48)</f>
        <v>3000</v>
      </c>
      <c r="J49" s="172">
        <f t="shared" si="1"/>
        <v>0.44444444444444442</v>
      </c>
      <c r="K49" s="172">
        <f t="shared" si="2"/>
        <v>0.52301255230125521</v>
      </c>
      <c r="L49" s="59" t="s">
        <v>4</v>
      </c>
      <c r="M49" s="75"/>
      <c r="N49" s="75"/>
    </row>
    <row r="50" spans="1:14" ht="15" thickTop="1" x14ac:dyDescent="0.2">
      <c r="A50" s="52"/>
      <c r="B50" s="61"/>
      <c r="C50" s="59"/>
      <c r="D50" s="152"/>
      <c r="E50" s="153"/>
      <c r="F50" s="154"/>
      <c r="G50" s="154"/>
      <c r="H50" s="155"/>
      <c r="I50" s="156"/>
      <c r="J50" s="172"/>
      <c r="K50" s="172"/>
      <c r="L50" s="59"/>
      <c r="M50" s="75"/>
      <c r="N50" s="75"/>
    </row>
    <row r="51" spans="1:14" x14ac:dyDescent="0.2">
      <c r="B51" s="138" t="s">
        <v>146</v>
      </c>
      <c r="C51" s="59"/>
      <c r="D51" s="104">
        <v>10001</v>
      </c>
      <c r="E51" s="73">
        <v>3250</v>
      </c>
      <c r="F51" s="90">
        <v>0</v>
      </c>
      <c r="G51" s="90">
        <v>0</v>
      </c>
      <c r="H51" s="93">
        <f t="shared" si="3"/>
        <v>-3250</v>
      </c>
      <c r="I51" s="100">
        <v>5500</v>
      </c>
      <c r="J51" s="172">
        <f t="shared" si="1"/>
        <v>1.6923076923076923</v>
      </c>
      <c r="K51" s="172" t="e">
        <f t="shared" si="2"/>
        <v>#DIV/0!</v>
      </c>
      <c r="L51" s="59">
        <v>5500</v>
      </c>
      <c r="M51" s="75"/>
      <c r="N51" s="75"/>
    </row>
    <row r="52" spans="1:14" x14ac:dyDescent="0.2">
      <c r="A52" s="61"/>
      <c r="B52" s="82"/>
      <c r="C52" s="59"/>
      <c r="D52" s="104"/>
      <c r="E52" s="73"/>
      <c r="F52" s="72">
        <v>8798</v>
      </c>
      <c r="G52" s="90">
        <v>8798</v>
      </c>
      <c r="H52" s="93"/>
      <c r="I52" s="103"/>
      <c r="J52" s="172" t="e">
        <f t="shared" si="1"/>
        <v>#DIV/0!</v>
      </c>
      <c r="K52" s="172">
        <f t="shared" si="2"/>
        <v>0</v>
      </c>
      <c r="L52" s="59" t="s">
        <v>249</v>
      </c>
      <c r="M52" s="75"/>
      <c r="N52" s="75"/>
    </row>
    <row r="53" spans="1:14" x14ac:dyDescent="0.2">
      <c r="A53" s="105"/>
      <c r="B53" s="139" t="s">
        <v>189</v>
      </c>
      <c r="C53" s="53" t="s">
        <v>187</v>
      </c>
      <c r="D53" s="106">
        <f>SUM(D49:D52)</f>
        <v>13216</v>
      </c>
      <c r="E53" s="107">
        <f>SUM(E49:E52)</f>
        <v>10000</v>
      </c>
      <c r="F53" s="108">
        <f t="shared" ref="F53:G53" si="5">SUM(F49:F52)</f>
        <v>14534</v>
      </c>
      <c r="G53" s="108">
        <f t="shared" si="5"/>
        <v>14534</v>
      </c>
      <c r="H53" s="109">
        <f t="shared" si="3"/>
        <v>4534</v>
      </c>
      <c r="I53" s="110">
        <f>SUM(I49:I52)</f>
        <v>8500</v>
      </c>
      <c r="J53" s="172">
        <f t="shared" si="1"/>
        <v>0.85</v>
      </c>
      <c r="K53" s="172">
        <f t="shared" si="2"/>
        <v>0.58483555800192655</v>
      </c>
      <c r="L53" s="53"/>
    </row>
    <row r="54" spans="1:14" x14ac:dyDescent="0.2">
      <c r="A54" s="105"/>
      <c r="B54" s="86"/>
      <c r="C54" s="53"/>
      <c r="D54" s="106"/>
      <c r="E54" s="107"/>
      <c r="F54" s="108"/>
      <c r="G54" s="108"/>
      <c r="H54" s="109"/>
      <c r="I54" s="110"/>
      <c r="J54" s="172"/>
      <c r="K54" s="172"/>
      <c r="L54" s="53"/>
    </row>
    <row r="55" spans="1:14" ht="15" x14ac:dyDescent="0.25">
      <c r="A55" s="111"/>
      <c r="B55" s="86" t="s">
        <v>180</v>
      </c>
      <c r="C55" s="53" t="s">
        <v>188</v>
      </c>
      <c r="D55" s="162">
        <f>SUM(D40+D53)</f>
        <v>36789</v>
      </c>
      <c r="E55" s="163">
        <f t="shared" ref="E55:I55" si="6">SUM(E40+E53)</f>
        <v>34783</v>
      </c>
      <c r="F55" s="164">
        <f t="shared" si="6"/>
        <v>29577</v>
      </c>
      <c r="G55" s="165">
        <f t="shared" si="6"/>
        <v>38673</v>
      </c>
      <c r="H55" s="166">
        <f t="shared" ref="H55" si="7">SUM(G55-E55)</f>
        <v>3890</v>
      </c>
      <c r="I55" s="123">
        <f t="shared" si="6"/>
        <v>39292</v>
      </c>
      <c r="J55" s="172">
        <f t="shared" si="1"/>
        <v>1.1296322916367192</v>
      </c>
      <c r="K55" s="172">
        <f t="shared" si="2"/>
        <v>1.0160059990174024</v>
      </c>
      <c r="L55" s="53"/>
    </row>
    <row r="56" spans="1:14" ht="15" x14ac:dyDescent="0.25">
      <c r="A56" s="60" t="s">
        <v>0</v>
      </c>
      <c r="B56" s="114"/>
      <c r="C56" s="59"/>
      <c r="D56" s="90"/>
      <c r="E56" s="73"/>
      <c r="F56" s="90"/>
      <c r="G56" s="115"/>
      <c r="H56" s="116">
        <f t="shared" si="3"/>
        <v>0</v>
      </c>
      <c r="I56" s="115"/>
      <c r="J56" s="172"/>
      <c r="K56" s="172"/>
      <c r="L56" s="117"/>
      <c r="N56" s="118"/>
    </row>
    <row r="57" spans="1:14" x14ac:dyDescent="0.2">
      <c r="A57" s="61"/>
      <c r="B57" s="61" t="s">
        <v>147</v>
      </c>
      <c r="C57" s="59"/>
      <c r="D57" s="90">
        <v>34148</v>
      </c>
      <c r="E57" s="73">
        <v>35172</v>
      </c>
      <c r="F57" s="90">
        <v>35172</v>
      </c>
      <c r="G57" s="115">
        <v>35172</v>
      </c>
      <c r="H57" s="116"/>
      <c r="I57" s="119">
        <v>37947</v>
      </c>
      <c r="J57" s="172">
        <f>(I57-E57)/E57*100</f>
        <v>7.8897987035141588</v>
      </c>
      <c r="K57" s="172">
        <f t="shared" si="2"/>
        <v>1.0788979870351416</v>
      </c>
      <c r="L57" s="120" t="s">
        <v>271</v>
      </c>
    </row>
    <row r="58" spans="1:14" ht="15" x14ac:dyDescent="0.25">
      <c r="A58" s="61"/>
      <c r="B58" s="61" t="s">
        <v>148</v>
      </c>
      <c r="C58" s="59"/>
      <c r="D58" s="90">
        <v>170</v>
      </c>
      <c r="E58" s="73">
        <v>140</v>
      </c>
      <c r="F58" s="90"/>
      <c r="G58" s="115">
        <v>143</v>
      </c>
      <c r="H58" s="116"/>
      <c r="I58" s="90">
        <v>145</v>
      </c>
      <c r="J58" s="172">
        <f t="shared" si="1"/>
        <v>1.0357142857142858</v>
      </c>
      <c r="K58" s="172">
        <f t="shared" si="2"/>
        <v>1.013986013986014</v>
      </c>
      <c r="L58" s="59"/>
      <c r="N58" s="118"/>
    </row>
    <row r="59" spans="1:14" x14ac:dyDescent="0.2">
      <c r="A59" s="61"/>
      <c r="B59" s="61" t="s">
        <v>149</v>
      </c>
      <c r="C59" s="59"/>
      <c r="D59" s="90"/>
      <c r="E59" s="73"/>
      <c r="F59" s="121"/>
      <c r="G59" s="115"/>
      <c r="H59" s="116"/>
      <c r="I59" s="90">
        <v>0</v>
      </c>
      <c r="J59" s="172"/>
      <c r="K59" s="172"/>
      <c r="L59" s="59"/>
    </row>
    <row r="60" spans="1:14" x14ac:dyDescent="0.2">
      <c r="A60" s="61"/>
      <c r="B60" s="61" t="s">
        <v>150</v>
      </c>
      <c r="C60" s="59"/>
      <c r="D60" s="90">
        <v>250</v>
      </c>
      <c r="E60" s="73">
        <v>0</v>
      </c>
      <c r="F60" s="121"/>
      <c r="G60" s="115">
        <v>0</v>
      </c>
      <c r="H60" s="116"/>
      <c r="I60" s="90"/>
      <c r="J60" s="172"/>
      <c r="K60" s="172"/>
      <c r="L60" s="59"/>
    </row>
    <row r="61" spans="1:14" x14ac:dyDescent="0.2">
      <c r="A61" s="52" t="s">
        <v>151</v>
      </c>
      <c r="B61" s="61"/>
      <c r="C61" s="59"/>
      <c r="D61" s="101">
        <f>SUM(D57:D60)</f>
        <v>34568</v>
      </c>
      <c r="E61" s="102">
        <f>SUM(E57:E60)</f>
        <v>35312</v>
      </c>
      <c r="F61" s="122">
        <f t="shared" ref="F61:I61" si="8">SUM(F57:F60)</f>
        <v>35172</v>
      </c>
      <c r="G61" s="112">
        <f t="shared" si="8"/>
        <v>35315</v>
      </c>
      <c r="H61" s="113">
        <f t="shared" ref="H61" si="9">SUM(G61-E61)</f>
        <v>3</v>
      </c>
      <c r="I61" s="101">
        <f t="shared" si="8"/>
        <v>38092</v>
      </c>
      <c r="J61" s="172">
        <f t="shared" si="1"/>
        <v>1.0787267784322609</v>
      </c>
      <c r="K61" s="172">
        <f t="shared" si="2"/>
        <v>1.0786351408749824</v>
      </c>
      <c r="L61" s="59"/>
    </row>
    <row r="62" spans="1:14" x14ac:dyDescent="0.2">
      <c r="A62" s="61"/>
      <c r="B62" s="83" t="s">
        <v>152</v>
      </c>
      <c r="C62" s="59"/>
      <c r="D62" s="90">
        <v>26236</v>
      </c>
      <c r="E62" s="73"/>
      <c r="F62" s="121">
        <v>8511</v>
      </c>
      <c r="G62" s="115">
        <v>8511</v>
      </c>
      <c r="H62" s="116"/>
      <c r="I62" s="90"/>
      <c r="J62" s="172" t="e">
        <f t="shared" si="1"/>
        <v>#DIV/0!</v>
      </c>
      <c r="K62" s="172">
        <f t="shared" si="2"/>
        <v>0</v>
      </c>
      <c r="L62" s="59" t="s">
        <v>251</v>
      </c>
    </row>
    <row r="63" spans="1:14" x14ac:dyDescent="0.2">
      <c r="A63" s="61"/>
      <c r="B63" s="61"/>
      <c r="C63" s="59"/>
      <c r="D63" s="101">
        <v>0</v>
      </c>
      <c r="E63" s="73"/>
      <c r="F63" s="90">
        <v>2115</v>
      </c>
      <c r="G63" s="115">
        <v>1755</v>
      </c>
      <c r="H63" s="116"/>
      <c r="I63" s="115">
        <v>1200</v>
      </c>
      <c r="J63" s="172" t="e">
        <f t="shared" si="1"/>
        <v>#DIV/0!</v>
      </c>
      <c r="K63" s="172">
        <f t="shared" si="2"/>
        <v>0.68376068376068377</v>
      </c>
      <c r="L63" s="59" t="s">
        <v>244</v>
      </c>
    </row>
    <row r="64" spans="1:14" x14ac:dyDescent="0.2">
      <c r="A64" s="60"/>
      <c r="B64" s="86" t="s">
        <v>153</v>
      </c>
      <c r="C64" s="59"/>
      <c r="D64" s="101">
        <f>SUM(D61:D63)</f>
        <v>60804</v>
      </c>
      <c r="E64" s="102">
        <f t="shared" ref="E64:I64" si="10">SUM(E61:E63)</f>
        <v>35312</v>
      </c>
      <c r="F64" s="101">
        <f t="shared" si="10"/>
        <v>45798</v>
      </c>
      <c r="G64" s="112">
        <f t="shared" si="10"/>
        <v>45581</v>
      </c>
      <c r="H64" s="113">
        <f t="shared" ref="H64" si="11">SUM(G64-E64)</f>
        <v>10269</v>
      </c>
      <c r="I64" s="87">
        <f t="shared" si="10"/>
        <v>39292</v>
      </c>
      <c r="J64" s="172">
        <f t="shared" si="1"/>
        <v>1.112709560489352</v>
      </c>
      <c r="K64" s="172">
        <f t="shared" si="2"/>
        <v>0.86202584410170902</v>
      </c>
      <c r="L64" s="59"/>
    </row>
    <row r="65" spans="1:12" x14ac:dyDescent="0.2">
      <c r="A65" s="60"/>
      <c r="B65" s="61"/>
      <c r="C65" s="59"/>
      <c r="D65" s="90"/>
      <c r="E65" s="73"/>
      <c r="F65" s="90"/>
      <c r="G65" s="115"/>
      <c r="H65" s="116"/>
      <c r="I65" s="115"/>
      <c r="J65" s="172"/>
      <c r="K65" s="172"/>
      <c r="L65" s="59"/>
    </row>
    <row r="66" spans="1:12" x14ac:dyDescent="0.2">
      <c r="A66" s="60"/>
      <c r="B66" s="86" t="s">
        <v>154</v>
      </c>
      <c r="C66" s="59"/>
      <c r="D66" s="90">
        <f t="shared" ref="D66:F66" si="12">SUM(D53+D40)</f>
        <v>36789</v>
      </c>
      <c r="E66" s="73">
        <f t="shared" si="12"/>
        <v>34783</v>
      </c>
      <c r="F66" s="90">
        <f t="shared" si="12"/>
        <v>29577</v>
      </c>
      <c r="G66" s="90">
        <f>SUM(G53+G40)</f>
        <v>38673</v>
      </c>
      <c r="H66" s="116">
        <f t="shared" ref="H66" si="13">SUM(G66-E66)</f>
        <v>3890</v>
      </c>
      <c r="I66" s="90">
        <f t="shared" ref="I66" si="14">SUM(I53+I40)</f>
        <v>39292</v>
      </c>
      <c r="J66" s="172">
        <f t="shared" si="1"/>
        <v>1.1296322916367192</v>
      </c>
      <c r="K66" s="172">
        <f t="shared" si="2"/>
        <v>1.0160059990174024</v>
      </c>
      <c r="L66" s="59"/>
    </row>
    <row r="67" spans="1:12" x14ac:dyDescent="0.2">
      <c r="A67" s="60"/>
      <c r="B67" s="114"/>
      <c r="C67" s="59"/>
      <c r="D67" s="90"/>
      <c r="E67" s="73"/>
      <c r="F67" s="90"/>
      <c r="G67" s="115"/>
      <c r="H67" s="116"/>
      <c r="I67" s="115"/>
      <c r="J67" s="172"/>
      <c r="K67" s="172"/>
      <c r="L67" s="59"/>
    </row>
    <row r="68" spans="1:12" x14ac:dyDescent="0.2">
      <c r="A68" s="60"/>
      <c r="B68" s="86" t="s">
        <v>155</v>
      </c>
      <c r="C68" s="59"/>
      <c r="D68" s="101">
        <f>SUM(D64-D66)</f>
        <v>24015</v>
      </c>
      <c r="E68" s="87">
        <f t="shared" ref="E68:I68" si="15">SUM(E64-E66)</f>
        <v>529</v>
      </c>
      <c r="F68" s="101">
        <f t="shared" si="15"/>
        <v>16221</v>
      </c>
      <c r="G68" s="112">
        <f t="shared" si="15"/>
        <v>6908</v>
      </c>
      <c r="H68" s="112">
        <f t="shared" ref="H68" si="16">SUM(G68-E68)</f>
        <v>6379</v>
      </c>
      <c r="I68" s="123">
        <f t="shared" si="15"/>
        <v>0</v>
      </c>
      <c r="J68" s="172">
        <f t="shared" si="1"/>
        <v>0</v>
      </c>
      <c r="K68" s="172">
        <f t="shared" si="2"/>
        <v>0</v>
      </c>
      <c r="L68" s="59"/>
    </row>
    <row r="69" spans="1:12" ht="12.75" x14ac:dyDescent="0.2">
      <c r="A69" s="60"/>
      <c r="B69" s="61"/>
      <c r="C69" s="59"/>
      <c r="D69" s="72"/>
      <c r="E69" s="73"/>
      <c r="F69" s="116"/>
      <c r="G69" s="115"/>
      <c r="H69" s="116"/>
      <c r="I69" s="115"/>
      <c r="J69" s="61"/>
      <c r="K69" s="61"/>
      <c r="L69" s="59"/>
    </row>
    <row r="70" spans="1:12" ht="12.75" x14ac:dyDescent="0.2">
      <c r="A70" s="60"/>
      <c r="B70" s="61"/>
      <c r="C70" s="59"/>
      <c r="D70" s="124"/>
      <c r="E70" s="65" t="s">
        <v>156</v>
      </c>
      <c r="F70" s="65"/>
      <c r="G70" s="52" t="s">
        <v>157</v>
      </c>
      <c r="H70" s="59"/>
      <c r="I70" s="52" t="s">
        <v>158</v>
      </c>
      <c r="J70" s="52"/>
      <c r="K70" s="52"/>
      <c r="L70" s="59"/>
    </row>
    <row r="71" spans="1:12" ht="15" x14ac:dyDescent="0.25">
      <c r="A71" s="111"/>
      <c r="B71" s="52" t="s">
        <v>159</v>
      </c>
      <c r="C71" s="59"/>
      <c r="D71" s="124"/>
      <c r="E71" s="125">
        <v>11443</v>
      </c>
      <c r="F71" s="65"/>
      <c r="G71" s="52">
        <v>10288</v>
      </c>
      <c r="H71" s="59"/>
      <c r="I71" s="61">
        <v>23000</v>
      </c>
      <c r="J71" s="61" t="s">
        <v>274</v>
      </c>
      <c r="K71" s="61"/>
      <c r="L71" s="53"/>
    </row>
    <row r="72" spans="1:12" ht="15" x14ac:dyDescent="0.25">
      <c r="A72" s="111"/>
      <c r="B72" s="61" t="s">
        <v>95</v>
      </c>
      <c r="C72" s="59"/>
      <c r="D72" s="124"/>
      <c r="E72" s="74">
        <v>10293</v>
      </c>
      <c r="F72" s="59"/>
      <c r="G72" s="61">
        <v>9838</v>
      </c>
      <c r="H72" s="59"/>
      <c r="I72" s="61">
        <v>18500</v>
      </c>
      <c r="J72" s="61"/>
      <c r="K72" s="61"/>
      <c r="L72" s="53"/>
    </row>
    <row r="73" spans="1:12" ht="15" x14ac:dyDescent="0.25">
      <c r="A73" s="111"/>
      <c r="B73" s="61" t="s">
        <v>273</v>
      </c>
      <c r="C73" s="59"/>
      <c r="D73" s="124"/>
      <c r="E73" s="74">
        <v>1150</v>
      </c>
      <c r="F73" s="59"/>
      <c r="G73" s="61">
        <v>450</v>
      </c>
      <c r="H73" s="59"/>
      <c r="I73" s="61">
        <v>4500</v>
      </c>
      <c r="J73" s="61"/>
      <c r="K73" s="61"/>
      <c r="L73" s="53"/>
    </row>
    <row r="74" spans="1:12" ht="15" x14ac:dyDescent="0.25">
      <c r="A74" s="111"/>
      <c r="B74" s="61"/>
      <c r="C74" s="59"/>
      <c r="D74" s="124"/>
      <c r="E74" s="74"/>
      <c r="F74" s="59"/>
      <c r="G74" s="61"/>
      <c r="H74" s="59"/>
      <c r="I74" s="61"/>
      <c r="J74" s="61"/>
      <c r="K74" s="61"/>
      <c r="L74" s="53"/>
    </row>
    <row r="75" spans="1:12" ht="15" x14ac:dyDescent="0.25">
      <c r="A75" s="111"/>
      <c r="B75" s="52" t="s">
        <v>247</v>
      </c>
      <c r="C75" s="59"/>
      <c r="D75" s="124"/>
      <c r="E75" s="74"/>
      <c r="F75" s="65"/>
      <c r="G75" s="52"/>
      <c r="H75" s="59"/>
      <c r="I75" s="65"/>
      <c r="J75" s="65"/>
      <c r="K75" s="65"/>
      <c r="L75" s="53"/>
    </row>
    <row r="76" spans="1:12" ht="15" x14ac:dyDescent="0.25">
      <c r="A76" s="111"/>
      <c r="B76" s="52" t="s">
        <v>157</v>
      </c>
      <c r="C76" s="59"/>
      <c r="D76" s="124">
        <v>21755</v>
      </c>
      <c r="E76" s="74" t="s">
        <v>160</v>
      </c>
      <c r="F76" s="65"/>
      <c r="G76" s="52"/>
      <c r="H76" s="59"/>
      <c r="I76" s="65"/>
      <c r="J76" s="65"/>
      <c r="K76" s="65"/>
      <c r="L76" s="53"/>
    </row>
    <row r="77" spans="1:12" ht="15" x14ac:dyDescent="0.25">
      <c r="A77" s="111"/>
      <c r="B77" s="52" t="s">
        <v>156</v>
      </c>
      <c r="C77" s="59"/>
      <c r="D77" s="124">
        <v>11443</v>
      </c>
      <c r="E77" s="74"/>
      <c r="F77" s="65"/>
      <c r="G77" s="52"/>
      <c r="H77" s="59"/>
      <c r="I77" s="65"/>
      <c r="J77" s="65"/>
      <c r="K77" s="65"/>
      <c r="L77" s="53"/>
    </row>
    <row r="78" spans="1:12" ht="15" x14ac:dyDescent="0.25">
      <c r="A78" s="111"/>
      <c r="B78" s="61" t="s">
        <v>161</v>
      </c>
      <c r="C78" s="59"/>
      <c r="D78" s="124">
        <v>3254</v>
      </c>
      <c r="E78" s="74"/>
      <c r="F78" s="65"/>
      <c r="G78" s="52"/>
      <c r="H78" s="59"/>
      <c r="I78" s="65"/>
      <c r="J78" s="65"/>
      <c r="K78" s="65"/>
      <c r="L78" s="53"/>
    </row>
    <row r="79" spans="1:12" ht="15" x14ac:dyDescent="0.25">
      <c r="A79" s="111"/>
      <c r="B79" s="61" t="s">
        <v>162</v>
      </c>
      <c r="C79" s="59"/>
      <c r="D79" s="124">
        <v>27024.95</v>
      </c>
      <c r="E79" s="74"/>
      <c r="F79" s="65"/>
      <c r="G79" s="61"/>
      <c r="H79" s="59"/>
      <c r="I79" s="59"/>
      <c r="J79" s="59"/>
      <c r="K79" s="59"/>
      <c r="L79" s="53"/>
    </row>
    <row r="80" spans="1:12" ht="15" x14ac:dyDescent="0.25">
      <c r="A80" s="111"/>
      <c r="B80" s="61" t="s">
        <v>163</v>
      </c>
      <c r="C80" s="59"/>
      <c r="D80" s="124">
        <v>34500</v>
      </c>
      <c r="E80" s="74"/>
      <c r="F80" s="59"/>
      <c r="G80" s="61"/>
      <c r="H80" s="59"/>
      <c r="I80" s="59"/>
      <c r="J80" s="59"/>
      <c r="K80" s="59"/>
      <c r="L80" s="53"/>
    </row>
    <row r="81" spans="1:12" ht="15" x14ac:dyDescent="0.25">
      <c r="A81" s="111"/>
      <c r="B81" s="61"/>
      <c r="C81" s="59"/>
      <c r="D81" s="124">
        <v>13977</v>
      </c>
      <c r="E81" s="74"/>
      <c r="F81" s="59"/>
      <c r="G81" s="61"/>
      <c r="H81" s="59"/>
      <c r="I81" s="59"/>
      <c r="J81" s="59"/>
      <c r="K81" s="59"/>
      <c r="L81" s="53"/>
    </row>
    <row r="82" spans="1:12" x14ac:dyDescent="0.2">
      <c r="B82" s="61"/>
      <c r="C82" s="59"/>
      <c r="D82" s="124"/>
      <c r="E82" s="59"/>
      <c r="F82" s="59"/>
      <c r="G82" s="61"/>
      <c r="H82" s="59"/>
      <c r="I82" s="80"/>
      <c r="J82" s="80"/>
      <c r="K82" s="80"/>
      <c r="L82" s="53"/>
    </row>
    <row r="83" spans="1:12" x14ac:dyDescent="0.2">
      <c r="B83" s="52" t="s">
        <v>164</v>
      </c>
      <c r="C83" s="59"/>
      <c r="D83" s="124"/>
      <c r="E83" s="59"/>
      <c r="F83" s="127" t="s">
        <v>165</v>
      </c>
      <c r="G83" s="128" t="s">
        <v>166</v>
      </c>
      <c r="H83" s="59" t="s">
        <v>167</v>
      </c>
      <c r="I83" s="80"/>
      <c r="J83" s="80"/>
      <c r="K83" s="80"/>
      <c r="L83" s="53"/>
    </row>
    <row r="84" spans="1:12" x14ac:dyDescent="0.2">
      <c r="B84" s="61" t="s">
        <v>168</v>
      </c>
      <c r="C84" s="59"/>
      <c r="D84" s="124" t="s">
        <v>169</v>
      </c>
      <c r="E84" s="59"/>
      <c r="F84" s="170">
        <v>32835</v>
      </c>
      <c r="G84" s="170">
        <v>71.180000000000007</v>
      </c>
      <c r="H84" s="59"/>
      <c r="I84" s="80"/>
      <c r="J84" s="80"/>
      <c r="K84" s="80"/>
      <c r="L84" s="53"/>
    </row>
    <row r="85" spans="1:12" ht="15" x14ac:dyDescent="0.25">
      <c r="A85" s="131"/>
      <c r="B85" s="61"/>
      <c r="C85" s="59"/>
      <c r="D85" s="124"/>
      <c r="E85" s="59"/>
      <c r="F85" s="170">
        <v>33820</v>
      </c>
      <c r="G85" s="168">
        <v>73.290000000000006</v>
      </c>
      <c r="H85" s="59"/>
      <c r="I85" s="80"/>
      <c r="J85" s="80"/>
      <c r="K85" s="80"/>
      <c r="L85" s="53"/>
    </row>
    <row r="86" spans="1:12" ht="15" x14ac:dyDescent="0.25">
      <c r="A86" s="111"/>
      <c r="B86" s="61" t="s">
        <v>170</v>
      </c>
      <c r="C86" s="59"/>
      <c r="D86" s="133"/>
      <c r="E86" s="133"/>
      <c r="F86" s="134">
        <v>34477</v>
      </c>
      <c r="G86" s="168">
        <v>74.709999999999994</v>
      </c>
      <c r="H86" s="59"/>
      <c r="I86" s="135"/>
      <c r="J86" s="135"/>
      <c r="K86" s="135"/>
      <c r="L86" s="53"/>
    </row>
    <row r="87" spans="1:12" x14ac:dyDescent="0.2">
      <c r="A87"/>
      <c r="B87" s="61" t="s">
        <v>171</v>
      </c>
      <c r="C87" s="59"/>
      <c r="D87" s="124"/>
      <c r="E87" s="59"/>
      <c r="F87" s="85">
        <v>34148</v>
      </c>
      <c r="G87" s="168">
        <v>74</v>
      </c>
      <c r="H87" s="59"/>
      <c r="I87" s="59"/>
      <c r="J87" s="59"/>
      <c r="K87" s="59"/>
      <c r="L87" s="53"/>
    </row>
    <row r="88" spans="1:12" x14ac:dyDescent="0.2">
      <c r="A88"/>
      <c r="B88" s="86"/>
      <c r="C88" s="59"/>
      <c r="D88" s="124"/>
      <c r="E88" s="83"/>
      <c r="F88" s="85">
        <v>35172</v>
      </c>
      <c r="G88" s="168">
        <v>76</v>
      </c>
      <c r="H88" s="59"/>
      <c r="I88" s="59"/>
      <c r="J88" s="59"/>
      <c r="K88" s="59"/>
      <c r="L88" s="53"/>
    </row>
    <row r="89" spans="1:12" x14ac:dyDescent="0.2">
      <c r="A89"/>
      <c r="B89" s="86" t="s">
        <v>264</v>
      </c>
      <c r="C89" s="59"/>
      <c r="D89" s="124"/>
      <c r="E89" s="136"/>
      <c r="F89" s="169"/>
      <c r="G89" s="132"/>
      <c r="H89" s="59"/>
      <c r="I89" s="59"/>
      <c r="J89" s="59"/>
      <c r="K89" s="59"/>
      <c r="L89" s="53"/>
    </row>
    <row r="90" spans="1:12" x14ac:dyDescent="0.2">
      <c r="A90"/>
      <c r="B90" s="86"/>
      <c r="C90" s="59"/>
      <c r="D90" s="124"/>
      <c r="E90" s="59" t="s">
        <v>272</v>
      </c>
      <c r="F90" s="169">
        <v>37947</v>
      </c>
      <c r="G90" s="130">
        <v>81.96</v>
      </c>
      <c r="H90" s="59"/>
      <c r="I90" s="59"/>
      <c r="J90" s="59"/>
      <c r="K90" s="59"/>
      <c r="L90" s="53"/>
    </row>
    <row r="91" spans="1:12" x14ac:dyDescent="0.2">
      <c r="B91" s="126" t="s">
        <v>172</v>
      </c>
      <c r="C91" s="59"/>
      <c r="D91" s="124">
        <v>23551</v>
      </c>
      <c r="E91" s="59"/>
      <c r="F91" s="80"/>
      <c r="G91" s="59"/>
      <c r="H91" s="59"/>
      <c r="I91" s="59"/>
      <c r="J91" s="59"/>
      <c r="K91" s="59"/>
      <c r="L91" s="53"/>
    </row>
    <row r="92" spans="1:12" x14ac:dyDescent="0.2">
      <c r="B92" s="61" t="s">
        <v>173</v>
      </c>
      <c r="C92" s="59"/>
      <c r="D92" s="124">
        <v>24029</v>
      </c>
      <c r="E92" s="59"/>
      <c r="F92" s="80" t="s">
        <v>174</v>
      </c>
      <c r="G92" s="59"/>
      <c r="H92" s="59"/>
      <c r="I92" s="129"/>
      <c r="J92" s="129"/>
      <c r="K92" s="129"/>
      <c r="L92" s="53"/>
    </row>
    <row r="93" spans="1:12" x14ac:dyDescent="0.2">
      <c r="B93" s="61" t="s">
        <v>163</v>
      </c>
      <c r="C93" s="59"/>
      <c r="D93" s="124">
        <v>23660</v>
      </c>
      <c r="E93" s="59"/>
      <c r="F93" s="80" t="s">
        <v>175</v>
      </c>
      <c r="G93" s="59"/>
      <c r="H93" s="59"/>
      <c r="I93" s="59"/>
      <c r="J93" s="59"/>
      <c r="K93" s="59"/>
      <c r="L93" s="53"/>
    </row>
    <row r="94" spans="1:12" x14ac:dyDescent="0.2">
      <c r="B94" s="61" t="s">
        <v>162</v>
      </c>
      <c r="C94" s="59"/>
      <c r="D94" s="124">
        <v>25000</v>
      </c>
      <c r="E94" s="59"/>
      <c r="F94" s="59" t="s">
        <v>176</v>
      </c>
      <c r="G94" s="59"/>
      <c r="H94" s="59"/>
      <c r="I94" s="59"/>
      <c r="J94" s="59"/>
      <c r="K94" s="59"/>
      <c r="L94" s="53"/>
    </row>
    <row r="95" spans="1:12" x14ac:dyDescent="0.2">
      <c r="B95" s="61" t="s">
        <v>161</v>
      </c>
      <c r="C95" s="59"/>
      <c r="D95" s="124">
        <v>32835</v>
      </c>
      <c r="E95" s="59"/>
      <c r="F95" s="80" t="s">
        <v>177</v>
      </c>
      <c r="G95" s="59"/>
      <c r="H95" s="59"/>
      <c r="I95" s="59"/>
      <c r="J95" s="59"/>
      <c r="K95" s="59"/>
      <c r="L95" s="53"/>
    </row>
    <row r="96" spans="1:12" x14ac:dyDescent="0.2">
      <c r="B96" s="61" t="s">
        <v>156</v>
      </c>
      <c r="C96" s="59"/>
      <c r="D96" s="124">
        <v>34148</v>
      </c>
      <c r="E96" s="59"/>
      <c r="F96" s="80" t="s">
        <v>178</v>
      </c>
      <c r="G96" s="59" t="s">
        <v>179</v>
      </c>
      <c r="H96" s="59"/>
      <c r="I96" s="59"/>
      <c r="J96" s="59"/>
      <c r="K96" s="59"/>
      <c r="L96" s="53"/>
    </row>
    <row r="97" spans="2:12" x14ac:dyDescent="0.2">
      <c r="B97" s="61" t="s">
        <v>157</v>
      </c>
      <c r="C97" s="59"/>
      <c r="D97" s="124">
        <v>35172</v>
      </c>
      <c r="E97" s="59"/>
      <c r="F97" s="59" t="s">
        <v>248</v>
      </c>
      <c r="G97" s="59"/>
      <c r="H97" s="59"/>
      <c r="I97" s="59"/>
      <c r="J97" s="59"/>
      <c r="K97" s="59"/>
      <c r="L97" s="53"/>
    </row>
    <row r="98" spans="2:12" x14ac:dyDescent="0.2">
      <c r="B98" s="61" t="s">
        <v>158</v>
      </c>
      <c r="C98" s="59"/>
      <c r="D98" s="124">
        <v>37947</v>
      </c>
      <c r="E98" s="59"/>
      <c r="F98" s="59"/>
      <c r="G98" s="59"/>
      <c r="H98" s="59"/>
      <c r="I98" s="59"/>
      <c r="J98" s="59"/>
      <c r="K98" s="59"/>
      <c r="L98" s="53"/>
    </row>
    <row r="99" spans="2:12" x14ac:dyDescent="0.2">
      <c r="B99" s="61"/>
      <c r="C99" s="59"/>
      <c r="D99" s="124"/>
      <c r="E99" s="59"/>
      <c r="F99" s="59"/>
      <c r="G99" s="59"/>
      <c r="H99" s="59"/>
      <c r="I99" s="59"/>
      <c r="J99" s="59"/>
      <c r="K99" s="59"/>
      <c r="L99" s="53"/>
    </row>
    <row r="100" spans="2:12" x14ac:dyDescent="0.2">
      <c r="B100" s="61"/>
      <c r="C100" s="59"/>
      <c r="D100" s="124"/>
      <c r="E100" s="59"/>
      <c r="F100" s="59"/>
      <c r="G100" s="59"/>
      <c r="H100" s="59"/>
      <c r="I100" s="59"/>
      <c r="J100" s="59"/>
      <c r="K100" s="59"/>
      <c r="L100" s="53"/>
    </row>
    <row r="101" spans="2:12" x14ac:dyDescent="0.2">
      <c r="B101" s="61"/>
    </row>
    <row r="102" spans="2:12" x14ac:dyDescent="0.2">
      <c r="B102" s="61"/>
    </row>
    <row r="103" spans="2:12" x14ac:dyDescent="0.2">
      <c r="B103" s="61"/>
    </row>
    <row r="104" spans="2:12" x14ac:dyDescent="0.2">
      <c r="B104" s="61"/>
    </row>
  </sheetData>
  <pageMargins left="0.7" right="0.7" top="0.75" bottom="0.75" header="0.3" footer="0.3"/>
  <pageSetup paperSize="9" scale="6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93394-9095-4F53-A280-F7BC28292E5C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F70F6-1B46-4776-9641-583E2DFB2381}">
  <dimension ref="A1:G83"/>
  <sheetViews>
    <sheetView workbookViewId="0">
      <selection activeCell="A78" sqref="A78"/>
    </sheetView>
  </sheetViews>
  <sheetFormatPr defaultRowHeight="12.75" x14ac:dyDescent="0.2"/>
  <cols>
    <col min="1" max="1" width="19.7109375" bestFit="1" customWidth="1"/>
  </cols>
  <sheetData>
    <row r="1" spans="1:4" x14ac:dyDescent="0.2">
      <c r="A1" t="s">
        <v>56</v>
      </c>
      <c r="B1" t="s">
        <v>213</v>
      </c>
      <c r="C1" t="s">
        <v>62</v>
      </c>
      <c r="D1" t="s">
        <v>63</v>
      </c>
    </row>
    <row r="3" spans="1:4" x14ac:dyDescent="0.2">
      <c r="A3" t="s">
        <v>57</v>
      </c>
      <c r="B3">
        <v>17439.419999999998</v>
      </c>
      <c r="C3">
        <v>17439.419999999998</v>
      </c>
      <c r="D3">
        <v>17439.419999999998</v>
      </c>
    </row>
    <row r="5" spans="1:4" x14ac:dyDescent="0.2">
      <c r="A5" t="s">
        <v>276</v>
      </c>
      <c r="B5">
        <v>41466.85</v>
      </c>
      <c r="C5">
        <v>42590.01</v>
      </c>
      <c r="D5">
        <v>43063.85</v>
      </c>
    </row>
    <row r="6" spans="1:4" x14ac:dyDescent="0.2">
      <c r="A6" t="s">
        <v>277</v>
      </c>
      <c r="B6">
        <v>41466.85</v>
      </c>
      <c r="C6">
        <v>1123.1600000000001</v>
      </c>
      <c r="D6">
        <v>473.84000000000003</v>
      </c>
    </row>
    <row r="7" spans="1:4" x14ac:dyDescent="0.2">
      <c r="A7" t="s">
        <v>278</v>
      </c>
      <c r="B7">
        <v>3386.2000000000003</v>
      </c>
      <c r="C7">
        <v>9782.6299999999992</v>
      </c>
      <c r="D7">
        <v>14855.59</v>
      </c>
    </row>
    <row r="8" spans="1:4" x14ac:dyDescent="0.2">
      <c r="A8" t="s">
        <v>279</v>
      </c>
      <c r="B8">
        <v>3386.2000000000003</v>
      </c>
      <c r="C8">
        <v>6396.4299999999994</v>
      </c>
      <c r="D8">
        <v>5072.96</v>
      </c>
    </row>
    <row r="10" spans="1:4" x14ac:dyDescent="0.2">
      <c r="A10" t="s">
        <v>60</v>
      </c>
      <c r="B10">
        <v>55520.07</v>
      </c>
      <c r="C10">
        <v>50246.8</v>
      </c>
      <c r="D10" s="29">
        <v>45647.68</v>
      </c>
    </row>
    <row r="11" spans="1:4" x14ac:dyDescent="0.2">
      <c r="D11" s="29"/>
    </row>
    <row r="12" spans="1:4" x14ac:dyDescent="0.2">
      <c r="A12" t="s">
        <v>293</v>
      </c>
      <c r="B12">
        <v>49469.17</v>
      </c>
      <c r="C12">
        <v>16427.060000000001</v>
      </c>
      <c r="D12" s="29">
        <v>9496.66</v>
      </c>
    </row>
    <row r="13" spans="1:4" x14ac:dyDescent="0.2">
      <c r="A13" t="s">
        <v>294</v>
      </c>
      <c r="B13">
        <v>6050.9</v>
      </c>
      <c r="C13">
        <v>36050.9</v>
      </c>
      <c r="D13" s="29">
        <v>36151.019999999997</v>
      </c>
    </row>
    <row r="14" spans="1:4" x14ac:dyDescent="0.2">
      <c r="A14" t="s">
        <v>280</v>
      </c>
      <c r="B14" t="s">
        <v>425</v>
      </c>
      <c r="C14">
        <v>2231.16</v>
      </c>
      <c r="D14" s="29"/>
    </row>
    <row r="15" spans="1:4" x14ac:dyDescent="0.2">
      <c r="A15" t="s">
        <v>297</v>
      </c>
      <c r="B15">
        <v>55520.07</v>
      </c>
      <c r="C15">
        <v>50246.8</v>
      </c>
      <c r="D15" s="29">
        <v>45647.679999999993</v>
      </c>
    </row>
    <row r="16" spans="1:4" x14ac:dyDescent="0.2">
      <c r="A16" t="s">
        <v>281</v>
      </c>
    </row>
    <row r="21" spans="1:7" x14ac:dyDescent="0.2">
      <c r="A21" s="29" t="s">
        <v>227</v>
      </c>
      <c r="B21" t="s">
        <v>12</v>
      </c>
      <c r="C21" t="s">
        <v>229</v>
      </c>
      <c r="D21" t="s">
        <v>228</v>
      </c>
      <c r="E21" t="s">
        <v>236</v>
      </c>
      <c r="F21" t="s">
        <v>90</v>
      </c>
      <c r="G21" t="s">
        <v>91</v>
      </c>
    </row>
    <row r="22" spans="1:7" x14ac:dyDescent="0.2">
      <c r="A22" t="s">
        <v>341</v>
      </c>
      <c r="B22">
        <v>360.88</v>
      </c>
    </row>
    <row r="23" spans="1:7" x14ac:dyDescent="0.2">
      <c r="A23" t="s">
        <v>51</v>
      </c>
      <c r="B23">
        <v>13534</v>
      </c>
      <c r="C23">
        <v>3365.91</v>
      </c>
      <c r="D23" s="214">
        <v>0.2487003103295404</v>
      </c>
      <c r="E23">
        <v>1121.97</v>
      </c>
      <c r="F23">
        <v>1121.97</v>
      </c>
      <c r="G23">
        <v>1121.97</v>
      </c>
    </row>
    <row r="24" spans="1:7" x14ac:dyDescent="0.2">
      <c r="A24" t="s">
        <v>292</v>
      </c>
      <c r="B24">
        <v>828.12</v>
      </c>
      <c r="C24">
        <v>263.23</v>
      </c>
      <c r="D24" s="214">
        <v>0.31786456069168723</v>
      </c>
      <c r="E24">
        <v>81.39</v>
      </c>
      <c r="F24">
        <v>64.31</v>
      </c>
      <c r="G24">
        <v>117.53</v>
      </c>
    </row>
    <row r="25" spans="1:7" x14ac:dyDescent="0.2">
      <c r="A25" t="s">
        <v>191</v>
      </c>
      <c r="B25">
        <v>664.35</v>
      </c>
      <c r="C25">
        <v>346.5</v>
      </c>
      <c r="D25" s="246">
        <v>0.52156242944231201</v>
      </c>
      <c r="E25">
        <v>346.5</v>
      </c>
      <c r="F25">
        <v>0</v>
      </c>
      <c r="G25">
        <v>0</v>
      </c>
    </row>
    <row r="26" spans="1:7" x14ac:dyDescent="0.2">
      <c r="A26" t="s">
        <v>232</v>
      </c>
      <c r="B26">
        <v>760.14</v>
      </c>
      <c r="C26">
        <v>658.89</v>
      </c>
      <c r="D26" s="246">
        <v>0.86680085247454419</v>
      </c>
      <c r="E26">
        <v>527.79</v>
      </c>
      <c r="F26">
        <v>131.1</v>
      </c>
      <c r="G26">
        <v>0</v>
      </c>
    </row>
    <row r="27" spans="1:7" x14ac:dyDescent="0.2">
      <c r="A27" t="s">
        <v>11</v>
      </c>
      <c r="B27">
        <v>894.04</v>
      </c>
      <c r="C27">
        <v>999.72</v>
      </c>
      <c r="D27" s="246">
        <v>1.1182050020133327</v>
      </c>
      <c r="E27">
        <v>0</v>
      </c>
      <c r="F27">
        <v>999.72</v>
      </c>
      <c r="G27">
        <v>0</v>
      </c>
    </row>
    <row r="28" spans="1:7" x14ac:dyDescent="0.2">
      <c r="A28" t="s">
        <v>194</v>
      </c>
      <c r="B28">
        <v>493.55</v>
      </c>
      <c r="C28">
        <v>0</v>
      </c>
      <c r="D28" s="214">
        <v>0</v>
      </c>
      <c r="E28">
        <v>0</v>
      </c>
      <c r="F28">
        <v>0</v>
      </c>
      <c r="G28">
        <v>0</v>
      </c>
    </row>
    <row r="29" spans="1:7" x14ac:dyDescent="0.2">
      <c r="A29" t="s">
        <v>192</v>
      </c>
      <c r="B29">
        <v>0</v>
      </c>
      <c r="C29">
        <v>0</v>
      </c>
      <c r="D29" s="214" t="e">
        <v>#DIV/0!</v>
      </c>
    </row>
    <row r="30" spans="1:7" x14ac:dyDescent="0.2">
      <c r="A30" t="s">
        <v>324</v>
      </c>
      <c r="B30">
        <v>0</v>
      </c>
      <c r="C30">
        <v>0</v>
      </c>
      <c r="D30" s="214" t="e">
        <v>#DIV/0!</v>
      </c>
    </row>
    <row r="31" spans="1:7" x14ac:dyDescent="0.2">
      <c r="A31" t="s">
        <v>78</v>
      </c>
      <c r="B31">
        <v>373.89</v>
      </c>
      <c r="C31">
        <v>99</v>
      </c>
      <c r="D31" s="214">
        <v>0.26478375992939102</v>
      </c>
      <c r="E31">
        <v>43</v>
      </c>
      <c r="F31">
        <v>28</v>
      </c>
      <c r="G31">
        <v>28</v>
      </c>
    </row>
    <row r="32" spans="1:7" x14ac:dyDescent="0.2">
      <c r="A32" t="s">
        <v>31</v>
      </c>
      <c r="B32">
        <v>512.94000000000005</v>
      </c>
      <c r="C32">
        <v>0</v>
      </c>
      <c r="D32" s="214">
        <v>0</v>
      </c>
      <c r="E32">
        <v>0</v>
      </c>
      <c r="F32">
        <v>0</v>
      </c>
      <c r="G32">
        <v>0</v>
      </c>
    </row>
    <row r="33" spans="1:7" x14ac:dyDescent="0.2">
      <c r="A33" t="s">
        <v>195</v>
      </c>
      <c r="B33">
        <v>2541</v>
      </c>
      <c r="C33">
        <v>430</v>
      </c>
      <c r="D33" s="214">
        <v>0.16922471467926015</v>
      </c>
      <c r="E33">
        <v>0</v>
      </c>
      <c r="F33">
        <v>100</v>
      </c>
      <c r="G33">
        <v>330</v>
      </c>
    </row>
    <row r="34" spans="1:7" x14ac:dyDescent="0.2">
      <c r="A34" t="s">
        <v>196</v>
      </c>
      <c r="B34">
        <v>1617</v>
      </c>
      <c r="C34">
        <v>600.94000000000005</v>
      </c>
      <c r="D34" s="214">
        <v>0.37163883735312309</v>
      </c>
      <c r="E34">
        <v>77.239999999999995</v>
      </c>
      <c r="F34">
        <v>378.7</v>
      </c>
      <c r="G34">
        <v>145</v>
      </c>
    </row>
    <row r="35" spans="1:7" x14ac:dyDescent="0.2">
      <c r="A35" t="s">
        <v>197</v>
      </c>
      <c r="B35">
        <v>5430</v>
      </c>
      <c r="C35">
        <v>1443.12</v>
      </c>
      <c r="D35" s="214">
        <v>0.26576795580110496</v>
      </c>
      <c r="E35">
        <v>588.76</v>
      </c>
      <c r="F35">
        <v>470.59000000000003</v>
      </c>
      <c r="G35">
        <v>383.77000000000004</v>
      </c>
    </row>
    <row r="36" spans="1:7" x14ac:dyDescent="0.2">
      <c r="A36" t="s">
        <v>198</v>
      </c>
      <c r="B36">
        <v>214.24</v>
      </c>
      <c r="C36">
        <v>0</v>
      </c>
      <c r="D36" s="214">
        <v>0</v>
      </c>
    </row>
    <row r="37" spans="1:7" x14ac:dyDescent="0.2">
      <c r="A37" t="s">
        <v>333</v>
      </c>
      <c r="B37">
        <v>730.27</v>
      </c>
      <c r="C37">
        <v>60.93</v>
      </c>
      <c r="D37" s="214">
        <v>8.343489394333603E-2</v>
      </c>
      <c r="E37">
        <v>38</v>
      </c>
      <c r="F37">
        <v>0</v>
      </c>
      <c r="G37">
        <v>22.93</v>
      </c>
    </row>
    <row r="38" spans="1:7" x14ac:dyDescent="0.2">
      <c r="A38" t="s">
        <v>193</v>
      </c>
      <c r="B38">
        <v>500</v>
      </c>
      <c r="C38">
        <v>0</v>
      </c>
      <c r="D38" s="214">
        <v>0</v>
      </c>
    </row>
    <row r="39" spans="1:7" x14ac:dyDescent="0.2">
      <c r="A39" t="s">
        <v>199</v>
      </c>
      <c r="B39">
        <v>5203.5</v>
      </c>
      <c r="C39">
        <v>1387</v>
      </c>
      <c r="D39" s="214">
        <v>0.26655135966176613</v>
      </c>
      <c r="E39">
        <v>436.93</v>
      </c>
      <c r="F39">
        <v>360.87</v>
      </c>
      <c r="G39">
        <v>589.20000000000005</v>
      </c>
    </row>
    <row r="40" spans="1:7" x14ac:dyDescent="0.2">
      <c r="A40" t="s">
        <v>339</v>
      </c>
      <c r="B40">
        <v>550</v>
      </c>
      <c r="C40">
        <v>0</v>
      </c>
      <c r="D40" s="214">
        <v>0</v>
      </c>
      <c r="E40">
        <v>0</v>
      </c>
      <c r="F40">
        <v>0</v>
      </c>
      <c r="G40">
        <v>0</v>
      </c>
    </row>
    <row r="41" spans="1:7" x14ac:dyDescent="0.2">
      <c r="A41" t="s">
        <v>26</v>
      </c>
      <c r="C41">
        <v>0</v>
      </c>
      <c r="D41" s="214" t="e">
        <v>#DIV/0!</v>
      </c>
      <c r="G41">
        <v>0</v>
      </c>
    </row>
    <row r="42" spans="1:7" x14ac:dyDescent="0.2">
      <c r="A42" t="s">
        <v>99</v>
      </c>
      <c r="B42">
        <v>35207.919999999998</v>
      </c>
      <c r="C42">
        <v>9655.239999999998</v>
      </c>
      <c r="D42" s="246">
        <v>0.27423488805927754</v>
      </c>
      <c r="E42">
        <v>3261.5799999999995</v>
      </c>
      <c r="F42">
        <v>3655.2599999999998</v>
      </c>
      <c r="G42">
        <v>2738.3999999999996</v>
      </c>
    </row>
    <row r="43" spans="1:7" x14ac:dyDescent="0.2">
      <c r="B43" t="s">
        <v>46</v>
      </c>
      <c r="D43" s="214"/>
      <c r="E43">
        <v>3261.5799999999995</v>
      </c>
      <c r="F43">
        <v>6916.8399999999992</v>
      </c>
      <c r="G43">
        <v>9655.239999999998</v>
      </c>
    </row>
    <row r="44" spans="1:7" x14ac:dyDescent="0.2">
      <c r="A44" s="29" t="s">
        <v>231</v>
      </c>
      <c r="B44" t="s">
        <v>201</v>
      </c>
      <c r="C44" t="s">
        <v>87</v>
      </c>
      <c r="D44" s="214"/>
      <c r="E44" t="s">
        <v>22</v>
      </c>
      <c r="F44" t="s">
        <v>13</v>
      </c>
      <c r="G44" t="s">
        <v>23</v>
      </c>
    </row>
    <row r="45" spans="1:7" x14ac:dyDescent="0.2">
      <c r="D45" s="214"/>
    </row>
    <row r="46" spans="1:7" x14ac:dyDescent="0.2">
      <c r="A46" t="s">
        <v>289</v>
      </c>
      <c r="B46">
        <v>4000</v>
      </c>
      <c r="C46">
        <v>0</v>
      </c>
      <c r="D46" s="214"/>
    </row>
    <row r="47" spans="1:7" x14ac:dyDescent="0.2">
      <c r="A47" t="s">
        <v>383</v>
      </c>
      <c r="B47">
        <v>1000</v>
      </c>
      <c r="C47">
        <v>0</v>
      </c>
      <c r="D47" s="214"/>
    </row>
    <row r="48" spans="1:7" x14ac:dyDescent="0.2">
      <c r="A48" t="s">
        <v>290</v>
      </c>
      <c r="B48">
        <v>300</v>
      </c>
      <c r="C48">
        <v>0</v>
      </c>
      <c r="D48" s="214"/>
    </row>
    <row r="49" spans="1:7" x14ac:dyDescent="0.2">
      <c r="A49" t="s">
        <v>340</v>
      </c>
      <c r="C49">
        <v>0</v>
      </c>
      <c r="D49" s="214"/>
    </row>
    <row r="50" spans="1:7" x14ac:dyDescent="0.2">
      <c r="A50" t="s">
        <v>380</v>
      </c>
      <c r="B50">
        <v>1000</v>
      </c>
      <c r="C50">
        <v>0</v>
      </c>
      <c r="D50" s="214"/>
    </row>
    <row r="51" spans="1:7" x14ac:dyDescent="0.2">
      <c r="A51" t="s">
        <v>379</v>
      </c>
      <c r="B51">
        <v>3500</v>
      </c>
      <c r="C51">
        <v>25</v>
      </c>
      <c r="D51" s="214"/>
      <c r="G51">
        <v>25</v>
      </c>
    </row>
    <row r="52" spans="1:7" x14ac:dyDescent="0.2">
      <c r="A52" t="s">
        <v>4</v>
      </c>
      <c r="B52">
        <v>9800</v>
      </c>
      <c r="C52">
        <v>25</v>
      </c>
      <c r="D52" s="214">
        <v>2.5510204081632651E-3</v>
      </c>
      <c r="E52">
        <v>0</v>
      </c>
      <c r="F52">
        <v>0</v>
      </c>
      <c r="G52">
        <v>25</v>
      </c>
    </row>
    <row r="53" spans="1:7" x14ac:dyDescent="0.2">
      <c r="A53" t="s">
        <v>239</v>
      </c>
      <c r="B53">
        <v>0</v>
      </c>
      <c r="C53">
        <v>4127.76</v>
      </c>
      <c r="D53" s="214"/>
      <c r="E53">
        <v>0</v>
      </c>
      <c r="F53">
        <v>2268.46</v>
      </c>
      <c r="G53">
        <v>1859.3</v>
      </c>
    </row>
    <row r="54" spans="1:7" x14ac:dyDescent="0.2">
      <c r="A54" t="s">
        <v>202</v>
      </c>
      <c r="B54">
        <v>45007.92</v>
      </c>
      <c r="C54">
        <v>13807.999999999998</v>
      </c>
      <c r="D54" s="246">
        <v>0.30679044932536315</v>
      </c>
      <c r="E54">
        <v>3261.5799999999995</v>
      </c>
      <c r="F54">
        <v>5923.7199999999993</v>
      </c>
      <c r="G54">
        <v>4622.7</v>
      </c>
    </row>
    <row r="55" spans="1:7" x14ac:dyDescent="0.2">
      <c r="D55" s="214"/>
    </row>
    <row r="56" spans="1:7" x14ac:dyDescent="0.2">
      <c r="D56" s="214"/>
    </row>
    <row r="57" spans="1:7" x14ac:dyDescent="0.2">
      <c r="A57" s="29" t="s">
        <v>282</v>
      </c>
      <c r="D57" s="214"/>
      <c r="E57" t="s">
        <v>22</v>
      </c>
      <c r="F57" t="s">
        <v>13</v>
      </c>
      <c r="G57" t="s">
        <v>233</v>
      </c>
    </row>
    <row r="58" spans="1:7" x14ac:dyDescent="0.2">
      <c r="A58" t="s">
        <v>39</v>
      </c>
      <c r="B58">
        <v>41212</v>
      </c>
      <c r="C58">
        <v>41212</v>
      </c>
      <c r="D58" s="214">
        <v>1</v>
      </c>
      <c r="E58">
        <v>41212</v>
      </c>
    </row>
    <row r="59" spans="1:7" x14ac:dyDescent="0.2">
      <c r="A59" t="s">
        <v>148</v>
      </c>
      <c r="B59">
        <v>173</v>
      </c>
      <c r="C59">
        <v>40.5</v>
      </c>
      <c r="D59" s="214">
        <v>0.23410404624277456</v>
      </c>
      <c r="E59">
        <v>40.5</v>
      </c>
    </row>
    <row r="60" spans="1:7" x14ac:dyDescent="0.2">
      <c r="A60" t="s">
        <v>206</v>
      </c>
      <c r="B60">
        <v>400</v>
      </c>
      <c r="C60">
        <v>100.12</v>
      </c>
      <c r="D60" s="214">
        <v>0.25030000000000002</v>
      </c>
      <c r="G60" s="29">
        <v>100.12</v>
      </c>
    </row>
    <row r="61" spans="1:7" x14ac:dyDescent="0.2">
      <c r="A61" t="s">
        <v>426</v>
      </c>
      <c r="C61">
        <v>17.22</v>
      </c>
      <c r="D61" s="214" t="e">
        <v>#DIV/0!</v>
      </c>
      <c r="G61">
        <v>17.22</v>
      </c>
    </row>
    <row r="62" spans="1:7" x14ac:dyDescent="0.2">
      <c r="C62">
        <v>0</v>
      </c>
      <c r="D62" s="214" t="e">
        <v>#DIV/0!</v>
      </c>
    </row>
    <row r="63" spans="1:7" x14ac:dyDescent="0.2">
      <c r="A63" t="s">
        <v>411</v>
      </c>
      <c r="B63">
        <v>3150</v>
      </c>
      <c r="C63">
        <v>1270.8499999999999</v>
      </c>
      <c r="D63" s="246">
        <v>0.40344444444444444</v>
      </c>
      <c r="E63">
        <v>214.35</v>
      </c>
      <c r="F63">
        <v>700</v>
      </c>
      <c r="G63">
        <v>356.5</v>
      </c>
    </row>
    <row r="64" spans="1:7" x14ac:dyDescent="0.2">
      <c r="A64" t="s">
        <v>427</v>
      </c>
      <c r="C64">
        <v>423.16</v>
      </c>
      <c r="D64" s="214" t="e">
        <v>#DIV/0!</v>
      </c>
      <c r="F64">
        <v>423.16</v>
      </c>
    </row>
    <row r="65" spans="1:7" x14ac:dyDescent="0.2">
      <c r="A65" t="s">
        <v>237</v>
      </c>
      <c r="B65">
        <v>44935</v>
      </c>
      <c r="C65">
        <v>43063.850000000006</v>
      </c>
      <c r="D65" s="246">
        <v>0.95835874040280422</v>
      </c>
      <c r="E65">
        <v>41466.85</v>
      </c>
      <c r="F65">
        <v>1123.1600000000001</v>
      </c>
      <c r="G65">
        <v>473.84000000000003</v>
      </c>
    </row>
    <row r="66" spans="1:7" x14ac:dyDescent="0.2">
      <c r="D66" s="214"/>
    </row>
    <row r="67" spans="1:7" x14ac:dyDescent="0.2">
      <c r="A67" s="29" t="s">
        <v>386</v>
      </c>
    </row>
    <row r="68" spans="1:7" x14ac:dyDescent="0.2">
      <c r="B68" s="28" t="s">
        <v>428</v>
      </c>
      <c r="D68">
        <v>17400</v>
      </c>
    </row>
    <row r="69" spans="1:7" x14ac:dyDescent="0.2">
      <c r="B69" t="s">
        <v>327</v>
      </c>
    </row>
    <row r="71" spans="1:7" x14ac:dyDescent="0.2">
      <c r="B71" s="28" t="s">
        <v>429</v>
      </c>
      <c r="D71">
        <v>320</v>
      </c>
    </row>
    <row r="72" spans="1:7" x14ac:dyDescent="0.2">
      <c r="B72" t="s">
        <v>382</v>
      </c>
      <c r="D72">
        <v>500</v>
      </c>
    </row>
    <row r="73" spans="1:7" x14ac:dyDescent="0.2">
      <c r="B73" t="s">
        <v>384</v>
      </c>
      <c r="D73">
        <v>1200</v>
      </c>
    </row>
    <row r="74" spans="1:7" x14ac:dyDescent="0.2">
      <c r="B74" t="s">
        <v>335</v>
      </c>
      <c r="D74">
        <v>275</v>
      </c>
    </row>
    <row r="75" spans="1:7" x14ac:dyDescent="0.2">
      <c r="B75" t="s">
        <v>359</v>
      </c>
      <c r="D75">
        <f>SUM(D70:D74)</f>
        <v>2295</v>
      </c>
      <c r="E75" s="28" t="s">
        <v>430</v>
      </c>
    </row>
    <row r="76" spans="1:7" x14ac:dyDescent="0.2">
      <c r="B76" t="s">
        <v>338</v>
      </c>
      <c r="D76">
        <f>SUM(D68-D75)</f>
        <v>15105</v>
      </c>
    </row>
    <row r="77" spans="1:7" x14ac:dyDescent="0.2">
      <c r="B77" t="s">
        <v>385</v>
      </c>
      <c r="D77">
        <v>4000</v>
      </c>
    </row>
    <row r="78" spans="1:7" x14ac:dyDescent="0.2">
      <c r="A78" s="181" t="s">
        <v>431</v>
      </c>
    </row>
    <row r="80" spans="1:7" x14ac:dyDescent="0.2">
      <c r="A80" s="28" t="s">
        <v>433</v>
      </c>
    </row>
    <row r="81" spans="1:1" x14ac:dyDescent="0.2">
      <c r="A81" s="28" t="s">
        <v>432</v>
      </c>
    </row>
    <row r="82" spans="1:1" x14ac:dyDescent="0.2">
      <c r="A82" s="28" t="s">
        <v>434</v>
      </c>
    </row>
    <row r="83" spans="1:1" x14ac:dyDescent="0.2">
      <c r="A83" s="28" t="s">
        <v>435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5776A-C1E1-45CA-9D56-CE2867B626ED}">
  <dimension ref="A1:I20"/>
  <sheetViews>
    <sheetView topLeftCell="A5" workbookViewId="0">
      <selection activeCell="B16" sqref="B16"/>
    </sheetView>
  </sheetViews>
  <sheetFormatPr defaultRowHeight="12.75" x14ac:dyDescent="0.2"/>
  <cols>
    <col min="6" max="6" width="10.7109375" bestFit="1" customWidth="1"/>
    <col min="8" max="8" width="8.42578125" bestFit="1" customWidth="1"/>
  </cols>
  <sheetData>
    <row r="1" spans="1:9" ht="15" x14ac:dyDescent="0.2">
      <c r="A1" s="248" t="s">
        <v>436</v>
      </c>
    </row>
    <row r="2" spans="1:9" ht="15" x14ac:dyDescent="0.2">
      <c r="A2" s="248" t="s">
        <v>437</v>
      </c>
    </row>
    <row r="3" spans="1:9" ht="15" x14ac:dyDescent="0.2">
      <c r="A3" s="249" t="s">
        <v>438</v>
      </c>
    </row>
    <row r="4" spans="1:9" ht="15" x14ac:dyDescent="0.2">
      <c r="A4" s="249" t="s">
        <v>439</v>
      </c>
    </row>
    <row r="5" spans="1:9" ht="15" x14ac:dyDescent="0.2">
      <c r="A5" s="248" t="s">
        <v>440</v>
      </c>
    </row>
    <row r="6" spans="1:9" ht="15" x14ac:dyDescent="0.2">
      <c r="A6" s="248" t="s">
        <v>441</v>
      </c>
    </row>
    <row r="7" spans="1:9" ht="15.75" thickBot="1" x14ac:dyDescent="0.25">
      <c r="A7" s="248" t="s">
        <v>442</v>
      </c>
    </row>
    <row r="8" spans="1:9" ht="60.75" thickBot="1" x14ac:dyDescent="0.25">
      <c r="A8" s="250" t="s">
        <v>443</v>
      </c>
      <c r="B8" s="251" t="s">
        <v>444</v>
      </c>
      <c r="C8" s="251" t="s">
        <v>445</v>
      </c>
      <c r="D8" s="251" t="s">
        <v>446</v>
      </c>
      <c r="E8" s="251" t="s">
        <v>447</v>
      </c>
      <c r="F8" s="251" t="s">
        <v>448</v>
      </c>
      <c r="G8" s="251" t="s">
        <v>506</v>
      </c>
      <c r="H8" s="251" t="s">
        <v>505</v>
      </c>
      <c r="I8" s="251" t="s">
        <v>108</v>
      </c>
    </row>
    <row r="9" spans="1:9" ht="15" x14ac:dyDescent="0.2">
      <c r="A9" s="288">
        <v>45748</v>
      </c>
      <c r="B9" s="290">
        <v>450</v>
      </c>
      <c r="C9" s="290">
        <v>450</v>
      </c>
      <c r="D9" s="255">
        <v>310</v>
      </c>
      <c r="E9" s="253" t="s">
        <v>451</v>
      </c>
      <c r="F9" s="292">
        <v>45790</v>
      </c>
      <c r="G9" s="290">
        <v>450</v>
      </c>
      <c r="H9" s="272"/>
      <c r="I9" s="286"/>
    </row>
    <row r="10" spans="1:9" ht="30.75" thickBot="1" x14ac:dyDescent="0.25">
      <c r="A10" s="289"/>
      <c r="B10" s="291"/>
      <c r="C10" s="291"/>
      <c r="D10" s="252" t="s">
        <v>450</v>
      </c>
      <c r="E10" s="252" t="s">
        <v>452</v>
      </c>
      <c r="F10" s="293"/>
      <c r="G10" s="291"/>
      <c r="H10" s="273">
        <v>760</v>
      </c>
      <c r="I10" s="287"/>
    </row>
    <row r="11" spans="1:9" ht="15" x14ac:dyDescent="0.2">
      <c r="A11" s="288">
        <v>45778</v>
      </c>
      <c r="B11" s="290">
        <v>575</v>
      </c>
      <c r="C11" s="290">
        <v>475</v>
      </c>
      <c r="D11" s="286"/>
      <c r="E11" s="253" t="s">
        <v>453</v>
      </c>
      <c r="F11" s="292">
        <v>45817</v>
      </c>
      <c r="G11" s="290">
        <v>925</v>
      </c>
      <c r="H11" s="272"/>
      <c r="I11" s="286"/>
    </row>
    <row r="12" spans="1:9" ht="30.75" thickBot="1" x14ac:dyDescent="0.25">
      <c r="A12" s="289"/>
      <c r="B12" s="291"/>
      <c r="C12" s="291"/>
      <c r="D12" s="287"/>
      <c r="E12" s="252" t="s">
        <v>454</v>
      </c>
      <c r="F12" s="293"/>
      <c r="G12" s="291"/>
      <c r="H12" s="273">
        <v>1235</v>
      </c>
      <c r="I12" s="287"/>
    </row>
    <row r="13" spans="1:9" ht="15" x14ac:dyDescent="0.2">
      <c r="A13" s="288">
        <v>45809</v>
      </c>
      <c r="B13" s="290">
        <v>575</v>
      </c>
      <c r="C13" s="290">
        <v>360</v>
      </c>
      <c r="D13" s="286" t="s">
        <v>455</v>
      </c>
      <c r="E13" s="253" t="s">
        <v>451</v>
      </c>
      <c r="F13" s="292">
        <v>45852</v>
      </c>
      <c r="G13" s="290">
        <v>1285</v>
      </c>
      <c r="H13" s="272">
        <v>2024</v>
      </c>
      <c r="I13" s="286"/>
    </row>
    <row r="14" spans="1:9" ht="15.75" thickBot="1" x14ac:dyDescent="0.25">
      <c r="A14" s="289"/>
      <c r="B14" s="291"/>
      <c r="C14" s="291"/>
      <c r="D14" s="287"/>
      <c r="E14" s="252" t="s">
        <v>456</v>
      </c>
      <c r="F14" s="287"/>
      <c r="G14" s="291"/>
      <c r="H14" s="273"/>
      <c r="I14" s="287"/>
    </row>
    <row r="15" spans="1:9" ht="30.75" thickBot="1" x14ac:dyDescent="0.25">
      <c r="A15" s="254">
        <v>45839</v>
      </c>
      <c r="B15" s="275">
        <v>575</v>
      </c>
      <c r="C15" s="275">
        <v>405</v>
      </c>
      <c r="D15" s="252">
        <v>0</v>
      </c>
      <c r="E15" s="252" t="s">
        <v>502</v>
      </c>
      <c r="F15" s="274">
        <v>45873</v>
      </c>
      <c r="G15" s="275">
        <v>1690</v>
      </c>
      <c r="H15" s="275">
        <v>2429</v>
      </c>
      <c r="I15" s="252" t="s">
        <v>503</v>
      </c>
    </row>
    <row r="16" spans="1:9" ht="45.75" thickBot="1" x14ac:dyDescent="0.25">
      <c r="A16" s="254">
        <v>45870</v>
      </c>
      <c r="B16" s="275"/>
      <c r="C16" s="275"/>
      <c r="D16" s="252"/>
      <c r="E16" s="252"/>
      <c r="F16" s="252"/>
      <c r="G16" s="275"/>
      <c r="H16" s="275"/>
      <c r="I16" s="252" t="s">
        <v>504</v>
      </c>
    </row>
    <row r="17" spans="1:9" ht="15.75" thickBot="1" x14ac:dyDescent="0.25">
      <c r="A17" s="254"/>
      <c r="B17" s="275"/>
      <c r="C17" s="275"/>
      <c r="D17" s="252"/>
      <c r="E17" s="252"/>
      <c r="F17" s="252"/>
      <c r="G17" s="275"/>
      <c r="H17" s="275"/>
      <c r="I17" s="252"/>
    </row>
    <row r="18" spans="1:9" ht="15.75" thickBot="1" x14ac:dyDescent="0.25">
      <c r="A18" s="254"/>
      <c r="B18" s="277"/>
      <c r="C18" s="276"/>
      <c r="D18" s="252"/>
      <c r="E18" s="252"/>
      <c r="F18" s="274"/>
      <c r="G18" s="275"/>
      <c r="H18" s="275"/>
      <c r="I18" s="252"/>
    </row>
    <row r="19" spans="1:9" ht="15" x14ac:dyDescent="0.2">
      <c r="A19" s="278"/>
      <c r="B19" s="279"/>
      <c r="C19" s="280"/>
      <c r="D19" s="281"/>
      <c r="E19" s="281"/>
      <c r="F19" s="282"/>
      <c r="G19" s="283"/>
      <c r="H19" s="283"/>
      <c r="I19" s="281"/>
    </row>
    <row r="20" spans="1:9" ht="15" x14ac:dyDescent="0.2">
      <c r="A20" s="284"/>
      <c r="I20" s="28"/>
    </row>
  </sheetData>
  <mergeCells count="20">
    <mergeCell ref="I9:I10"/>
    <mergeCell ref="A9:A10"/>
    <mergeCell ref="B9:B10"/>
    <mergeCell ref="C9:C10"/>
    <mergeCell ref="F9:F10"/>
    <mergeCell ref="G9:G10"/>
    <mergeCell ref="I11:I12"/>
    <mergeCell ref="A13:A14"/>
    <mergeCell ref="B13:B14"/>
    <mergeCell ref="C13:C14"/>
    <mergeCell ref="D13:D14"/>
    <mergeCell ref="F13:F14"/>
    <mergeCell ref="G13:G14"/>
    <mergeCell ref="I13:I14"/>
    <mergeCell ref="A11:A12"/>
    <mergeCell ref="B11:B12"/>
    <mergeCell ref="C11:C12"/>
    <mergeCell ref="D11:D12"/>
    <mergeCell ref="F11:F12"/>
    <mergeCell ref="G11:G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12EC5-084A-4944-8494-DBE3995D6EB1}">
  <dimension ref="A1:J16"/>
  <sheetViews>
    <sheetView workbookViewId="0">
      <selection activeCell="D9" sqref="D9"/>
    </sheetView>
  </sheetViews>
  <sheetFormatPr defaultRowHeight="12.75" x14ac:dyDescent="0.2"/>
  <cols>
    <col min="7" max="7" width="11.5703125" bestFit="1" customWidth="1"/>
  </cols>
  <sheetData>
    <row r="1" spans="1:10" ht="15" x14ac:dyDescent="0.25">
      <c r="A1" s="256" t="s">
        <v>436</v>
      </c>
      <c r="B1" s="257" t="s">
        <v>457</v>
      </c>
      <c r="C1" s="29"/>
      <c r="D1" s="29"/>
      <c r="E1" s="29"/>
      <c r="F1" s="29"/>
      <c r="G1" s="29"/>
    </row>
    <row r="2" spans="1:10" ht="15" x14ac:dyDescent="0.2">
      <c r="B2" s="258" t="s">
        <v>458</v>
      </c>
    </row>
    <row r="3" spans="1:10" ht="15" x14ac:dyDescent="0.2">
      <c r="B3" s="258" t="s">
        <v>459</v>
      </c>
    </row>
    <row r="4" spans="1:10" ht="15" x14ac:dyDescent="0.2">
      <c r="B4" s="258" t="s">
        <v>460</v>
      </c>
    </row>
    <row r="5" spans="1:10" ht="15.75" thickBot="1" x14ac:dyDescent="0.25">
      <c r="B5" s="258"/>
    </row>
    <row r="6" spans="1:10" ht="45.75" thickBot="1" x14ac:dyDescent="0.25">
      <c r="B6" s="259" t="s">
        <v>443</v>
      </c>
      <c r="C6" s="260" t="s">
        <v>445</v>
      </c>
      <c r="D6" s="261" t="s">
        <v>449</v>
      </c>
      <c r="E6" s="260" t="s">
        <v>461</v>
      </c>
      <c r="F6" s="260" t="s">
        <v>462</v>
      </c>
      <c r="G6" s="260" t="s">
        <v>448</v>
      </c>
      <c r="H6" s="260" t="s">
        <v>463</v>
      </c>
      <c r="I6" s="260" t="s">
        <v>464</v>
      </c>
      <c r="J6" s="262" t="s">
        <v>108</v>
      </c>
    </row>
    <row r="7" spans="1:10" ht="60.75" thickBot="1" x14ac:dyDescent="0.25">
      <c r="B7" s="263">
        <v>45748</v>
      </c>
      <c r="C7" s="264">
        <v>368.42</v>
      </c>
      <c r="D7" s="264"/>
      <c r="E7" s="265" t="s">
        <v>465</v>
      </c>
      <c r="F7" s="264" t="s">
        <v>466</v>
      </c>
      <c r="G7" s="266">
        <v>45790</v>
      </c>
      <c r="H7" s="265"/>
      <c r="I7" s="265"/>
      <c r="J7" t="s">
        <v>467</v>
      </c>
    </row>
    <row r="8" spans="1:10" ht="15" x14ac:dyDescent="0.2">
      <c r="B8" s="296">
        <v>45778</v>
      </c>
      <c r="C8" s="294">
        <v>295.36</v>
      </c>
      <c r="D8" s="267"/>
      <c r="E8" s="299" t="s">
        <v>468</v>
      </c>
      <c r="F8" s="268">
        <v>152.86000000000001</v>
      </c>
      <c r="G8" s="300">
        <v>45817</v>
      </c>
      <c r="H8" s="294">
        <v>307.5</v>
      </c>
      <c r="I8" s="294" t="s">
        <v>469</v>
      </c>
    </row>
    <row r="9" spans="1:10" ht="60.75" thickBot="1" x14ac:dyDescent="0.25">
      <c r="B9" s="297"/>
      <c r="C9" s="298"/>
      <c r="D9" s="269">
        <v>663.78</v>
      </c>
      <c r="E9" s="295"/>
      <c r="F9" s="265" t="s">
        <v>470</v>
      </c>
      <c r="G9" s="301"/>
      <c r="H9" s="295"/>
      <c r="I9" s="295"/>
      <c r="J9" t="s">
        <v>471</v>
      </c>
    </row>
    <row r="10" spans="1:10" ht="15.75" thickBot="1" x14ac:dyDescent="0.25">
      <c r="B10" s="263">
        <v>45809</v>
      </c>
      <c r="C10" s="264">
        <v>315.95999999999998</v>
      </c>
      <c r="D10" s="264">
        <v>979.74</v>
      </c>
      <c r="E10" s="270">
        <v>14</v>
      </c>
      <c r="F10" s="264">
        <v>105.96</v>
      </c>
      <c r="G10" s="266">
        <v>45852</v>
      </c>
      <c r="H10" s="265">
        <v>517.5</v>
      </c>
      <c r="I10" s="265">
        <v>462.24</v>
      </c>
    </row>
    <row r="11" spans="1:10" ht="15.75" thickBot="1" x14ac:dyDescent="0.25">
      <c r="B11" s="263">
        <v>45839</v>
      </c>
      <c r="C11" s="265">
        <v>277.51</v>
      </c>
      <c r="D11" s="265">
        <v>1257.6500000000001</v>
      </c>
      <c r="E11" s="265">
        <v>12</v>
      </c>
      <c r="F11" s="265">
        <v>97.51</v>
      </c>
      <c r="G11" s="266">
        <v>45873</v>
      </c>
      <c r="H11" s="265">
        <v>697.5</v>
      </c>
      <c r="I11" s="265">
        <v>559.75</v>
      </c>
    </row>
    <row r="12" spans="1:10" ht="15.75" thickBot="1" x14ac:dyDescent="0.25">
      <c r="B12" s="263">
        <v>45870</v>
      </c>
      <c r="C12" s="264"/>
      <c r="D12" s="264"/>
      <c r="E12" s="270"/>
      <c r="F12" s="264"/>
      <c r="G12" s="266"/>
      <c r="H12" s="265"/>
      <c r="I12" s="265"/>
    </row>
    <row r="13" spans="1:10" ht="15.75" thickBot="1" x14ac:dyDescent="0.25">
      <c r="B13" s="263"/>
      <c r="C13" s="264"/>
      <c r="D13" s="264"/>
      <c r="E13" s="270"/>
      <c r="F13" s="264"/>
      <c r="G13" s="266"/>
      <c r="H13" s="265"/>
      <c r="I13" s="265"/>
    </row>
    <row r="14" spans="1:10" ht="15.75" thickBot="1" x14ac:dyDescent="0.25">
      <c r="B14" s="263"/>
      <c r="C14" s="264"/>
      <c r="D14" s="264"/>
      <c r="E14" s="270"/>
      <c r="F14" s="264"/>
      <c r="G14" s="266"/>
      <c r="H14" s="265"/>
      <c r="I14" s="265"/>
    </row>
    <row r="15" spans="1:10" ht="15.75" thickBot="1" x14ac:dyDescent="0.25">
      <c r="B15" s="263"/>
      <c r="C15" s="264"/>
      <c r="D15" s="264"/>
      <c r="E15" s="270"/>
      <c r="F15" s="264"/>
      <c r="G15" s="266"/>
      <c r="H15" s="265"/>
      <c r="I15" s="265"/>
    </row>
    <row r="16" spans="1:10" ht="15.75" thickBot="1" x14ac:dyDescent="0.25">
      <c r="B16" s="263"/>
      <c r="C16" s="264"/>
      <c r="D16" s="264"/>
      <c r="E16" s="270"/>
      <c r="F16" s="264"/>
      <c r="G16" s="266"/>
      <c r="H16" s="265"/>
      <c r="I16" s="265"/>
    </row>
  </sheetData>
  <mergeCells count="6">
    <mergeCell ref="I8:I9"/>
    <mergeCell ref="B8:B9"/>
    <mergeCell ref="C8:C9"/>
    <mergeCell ref="E8:E9"/>
    <mergeCell ref="G8:G9"/>
    <mergeCell ref="H8:H9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3A37D-6F0F-4B14-AF22-12D7CBBDE8F2}">
  <dimension ref="A1:P20"/>
  <sheetViews>
    <sheetView workbookViewId="0">
      <selection activeCell="J21" sqref="J21"/>
    </sheetView>
  </sheetViews>
  <sheetFormatPr defaultRowHeight="12.75" x14ac:dyDescent="0.2"/>
  <sheetData>
    <row r="1" spans="1:16" x14ac:dyDescent="0.2">
      <c r="A1" s="302" t="s">
        <v>516</v>
      </c>
      <c r="B1" s="29"/>
      <c r="C1" s="29"/>
      <c r="D1" s="29"/>
      <c r="E1" s="29"/>
      <c r="L1" s="302" t="s">
        <v>542</v>
      </c>
      <c r="N1" s="28" t="s">
        <v>541</v>
      </c>
      <c r="O1" s="27" t="s">
        <v>12</v>
      </c>
    </row>
    <row r="3" spans="1:16" x14ac:dyDescent="0.2">
      <c r="B3" s="27" t="s">
        <v>518</v>
      </c>
      <c r="C3" s="27" t="s">
        <v>519</v>
      </c>
      <c r="D3" s="27" t="s">
        <v>520</v>
      </c>
      <c r="E3" s="27" t="s">
        <v>521</v>
      </c>
      <c r="F3" s="27" t="s">
        <v>522</v>
      </c>
      <c r="G3" s="27" t="s">
        <v>523</v>
      </c>
      <c r="H3" s="27" t="s">
        <v>336</v>
      </c>
      <c r="I3" s="27" t="s">
        <v>532</v>
      </c>
      <c r="J3" s="27" t="s">
        <v>534</v>
      </c>
      <c r="K3" s="27" t="s">
        <v>536</v>
      </c>
      <c r="L3" t="s">
        <v>524</v>
      </c>
      <c r="N3">
        <v>1100</v>
      </c>
    </row>
    <row r="4" spans="1:16" x14ac:dyDescent="0.2">
      <c r="A4" s="27" t="s">
        <v>517</v>
      </c>
      <c r="B4">
        <v>25</v>
      </c>
      <c r="D4">
        <v>173</v>
      </c>
      <c r="E4">
        <v>120</v>
      </c>
      <c r="H4">
        <v>295</v>
      </c>
      <c r="J4" s="28" t="s">
        <v>535</v>
      </c>
      <c r="L4" t="s">
        <v>525</v>
      </c>
      <c r="M4" t="s">
        <v>112</v>
      </c>
      <c r="N4">
        <v>350</v>
      </c>
    </row>
    <row r="5" spans="1:16" x14ac:dyDescent="0.2">
      <c r="A5" s="27"/>
      <c r="L5" t="s">
        <v>526</v>
      </c>
      <c r="N5">
        <v>400</v>
      </c>
    </row>
    <row r="6" spans="1:16" x14ac:dyDescent="0.2">
      <c r="A6" s="27"/>
      <c r="L6" t="s">
        <v>527</v>
      </c>
      <c r="N6">
        <v>35</v>
      </c>
    </row>
    <row r="7" spans="1:16" x14ac:dyDescent="0.2">
      <c r="A7" s="27" t="s">
        <v>13</v>
      </c>
      <c r="B7">
        <v>20</v>
      </c>
      <c r="C7">
        <v>83</v>
      </c>
      <c r="H7">
        <v>368</v>
      </c>
      <c r="L7" t="s">
        <v>528</v>
      </c>
      <c r="N7">
        <v>800</v>
      </c>
    </row>
    <row r="8" spans="1:16" x14ac:dyDescent="0.2">
      <c r="A8" s="27"/>
      <c r="L8" s="28" t="s">
        <v>537</v>
      </c>
      <c r="N8" s="28">
        <v>300</v>
      </c>
    </row>
    <row r="9" spans="1:16" x14ac:dyDescent="0.2">
      <c r="A9" s="27"/>
      <c r="L9" s="28" t="s">
        <v>529</v>
      </c>
      <c r="N9" s="28" t="s">
        <v>530</v>
      </c>
    </row>
    <row r="10" spans="1:16" x14ac:dyDescent="0.2">
      <c r="A10" s="27" t="s">
        <v>233</v>
      </c>
      <c r="B10">
        <v>27</v>
      </c>
      <c r="G10">
        <v>61</v>
      </c>
      <c r="H10">
        <v>295</v>
      </c>
      <c r="L10" s="28" t="s">
        <v>531</v>
      </c>
      <c r="N10">
        <v>61</v>
      </c>
    </row>
    <row r="11" spans="1:16" x14ac:dyDescent="0.2">
      <c r="A11" s="27"/>
      <c r="L11" s="28" t="s">
        <v>336</v>
      </c>
      <c r="M11" t="s">
        <v>12</v>
      </c>
      <c r="N11">
        <v>2950</v>
      </c>
      <c r="O11" s="28"/>
    </row>
    <row r="12" spans="1:16" x14ac:dyDescent="0.2">
      <c r="A12" s="27"/>
      <c r="L12" s="28" t="s">
        <v>532</v>
      </c>
      <c r="N12">
        <v>216</v>
      </c>
    </row>
    <row r="13" spans="1:16" x14ac:dyDescent="0.2">
      <c r="A13" s="27" t="s">
        <v>234</v>
      </c>
      <c r="B13">
        <v>23</v>
      </c>
      <c r="F13">
        <v>174</v>
      </c>
      <c r="H13">
        <v>316</v>
      </c>
      <c r="I13">
        <v>216</v>
      </c>
      <c r="M13" s="27" t="s">
        <v>540</v>
      </c>
      <c r="N13" s="27">
        <f>SUM(N3:N12)</f>
        <v>6212</v>
      </c>
      <c r="O13" s="27">
        <v>5430</v>
      </c>
      <c r="P13" s="28" t="s">
        <v>543</v>
      </c>
    </row>
    <row r="14" spans="1:16" x14ac:dyDescent="0.2">
      <c r="A14" s="27"/>
    </row>
    <row r="15" spans="1:16" x14ac:dyDescent="0.2">
      <c r="A15" s="27"/>
      <c r="L15" s="27" t="s">
        <v>538</v>
      </c>
      <c r="M15" t="s">
        <v>536</v>
      </c>
      <c r="N15">
        <v>1250</v>
      </c>
      <c r="O15" s="28"/>
    </row>
    <row r="16" spans="1:16" x14ac:dyDescent="0.2">
      <c r="A16" s="27" t="s">
        <v>533</v>
      </c>
      <c r="B16">
        <v>43</v>
      </c>
      <c r="H16">
        <v>276</v>
      </c>
      <c r="J16">
        <v>73</v>
      </c>
      <c r="K16">
        <v>400</v>
      </c>
      <c r="M16" t="s">
        <v>539</v>
      </c>
      <c r="N16">
        <v>3250</v>
      </c>
      <c r="O16" s="28"/>
    </row>
    <row r="17" spans="1:15" x14ac:dyDescent="0.2">
      <c r="A17" s="27"/>
      <c r="M17" s="27" t="s">
        <v>540</v>
      </c>
      <c r="N17" s="27">
        <v>4500</v>
      </c>
      <c r="O17" s="28"/>
    </row>
    <row r="18" spans="1:15" x14ac:dyDescent="0.2">
      <c r="A18" s="27"/>
    </row>
    <row r="19" spans="1:15" x14ac:dyDescent="0.2">
      <c r="A19" s="27" t="s">
        <v>15</v>
      </c>
      <c r="L19" s="27" t="s">
        <v>544</v>
      </c>
      <c r="M19" s="27" t="s">
        <v>12</v>
      </c>
      <c r="N19" s="27">
        <v>3250</v>
      </c>
      <c r="O19" s="28"/>
    </row>
    <row r="20" spans="1:15" x14ac:dyDescent="0.2">
      <c r="A20" s="27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AD719-CD4A-493F-A99C-E4105E10FD60}">
  <dimension ref="A1:C10"/>
  <sheetViews>
    <sheetView workbookViewId="0">
      <selection activeCell="B1" sqref="B1:C1"/>
    </sheetView>
  </sheetViews>
  <sheetFormatPr defaultRowHeight="12.75" x14ac:dyDescent="0.2"/>
  <sheetData>
    <row r="1" spans="1:3" x14ac:dyDescent="0.2">
      <c r="A1" s="27" t="s">
        <v>108</v>
      </c>
      <c r="B1" s="27" t="s">
        <v>545</v>
      </c>
      <c r="C1" s="27"/>
    </row>
    <row r="3" spans="1:3" x14ac:dyDescent="0.2">
      <c r="A3" s="28">
        <v>1</v>
      </c>
      <c r="B3" s="28" t="s">
        <v>508</v>
      </c>
    </row>
    <row r="4" spans="1:3" x14ac:dyDescent="0.2">
      <c r="A4">
        <v>2</v>
      </c>
      <c r="B4" s="28" t="s">
        <v>510</v>
      </c>
    </row>
    <row r="5" spans="1:3" x14ac:dyDescent="0.2">
      <c r="B5" s="28" t="s">
        <v>509</v>
      </c>
    </row>
    <row r="6" spans="1:3" x14ac:dyDescent="0.2">
      <c r="A6">
        <v>3</v>
      </c>
      <c r="B6" s="28" t="s">
        <v>511</v>
      </c>
    </row>
    <row r="7" spans="1:3" x14ac:dyDescent="0.2">
      <c r="A7">
        <v>4</v>
      </c>
      <c r="B7" s="28" t="s">
        <v>512</v>
      </c>
    </row>
    <row r="8" spans="1:3" x14ac:dyDescent="0.2">
      <c r="A8">
        <v>5</v>
      </c>
      <c r="B8" s="28" t="s">
        <v>513</v>
      </c>
    </row>
    <row r="9" spans="1:3" x14ac:dyDescent="0.2">
      <c r="B9" s="28" t="s">
        <v>514</v>
      </c>
    </row>
    <row r="10" spans="1:3" x14ac:dyDescent="0.2">
      <c r="A10">
        <v>6</v>
      </c>
      <c r="B10" s="28" t="s">
        <v>515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7641D-F5F4-432C-A56B-D1D03FA88C6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D7C8D-9EE0-4EAC-813E-437BF1115F34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2BB26-E5AB-49E0-A405-483CAC47D30C}">
  <sheetPr>
    <pageSetUpPr fitToPage="1"/>
  </sheetPr>
  <dimension ref="A1:J79"/>
  <sheetViews>
    <sheetView workbookViewId="0">
      <selection activeCell="B3" sqref="B3"/>
    </sheetView>
  </sheetViews>
  <sheetFormatPr defaultRowHeight="12.75" x14ac:dyDescent="0.2"/>
  <cols>
    <col min="1" max="1" width="31.42578125" bestFit="1" customWidth="1"/>
    <col min="2" max="2" width="9" bestFit="1" customWidth="1"/>
  </cols>
  <sheetData>
    <row r="1" spans="1:3" x14ac:dyDescent="0.2">
      <c r="A1" s="29" t="s">
        <v>56</v>
      </c>
      <c r="B1" t="s">
        <v>213</v>
      </c>
      <c r="C1" t="s">
        <v>62</v>
      </c>
    </row>
    <row r="3" spans="1:3" x14ac:dyDescent="0.2">
      <c r="A3" t="s">
        <v>57</v>
      </c>
      <c r="B3">
        <v>17439.419999999998</v>
      </c>
      <c r="C3">
        <v>17439.419999999998</v>
      </c>
    </row>
    <row r="5" spans="1:3" x14ac:dyDescent="0.2">
      <c r="A5" t="s">
        <v>276</v>
      </c>
      <c r="B5">
        <v>41466.85</v>
      </c>
      <c r="C5">
        <v>42590.01</v>
      </c>
    </row>
    <row r="6" spans="1:3" x14ac:dyDescent="0.2">
      <c r="A6" t="s">
        <v>277</v>
      </c>
      <c r="B6">
        <v>41466.85</v>
      </c>
      <c r="C6">
        <v>1123.1600000000001</v>
      </c>
    </row>
    <row r="7" spans="1:3" x14ac:dyDescent="0.2">
      <c r="A7" t="s">
        <v>278</v>
      </c>
      <c r="B7">
        <v>3386.2000000000003</v>
      </c>
      <c r="C7">
        <v>9783.15</v>
      </c>
    </row>
    <row r="8" spans="1:3" x14ac:dyDescent="0.2">
      <c r="A8" t="s">
        <v>279</v>
      </c>
      <c r="B8">
        <v>3386.2000000000003</v>
      </c>
      <c r="C8">
        <v>6396.9499999999989</v>
      </c>
    </row>
    <row r="10" spans="1:3" x14ac:dyDescent="0.2">
      <c r="A10" t="s">
        <v>60</v>
      </c>
      <c r="B10">
        <v>55520.07</v>
      </c>
      <c r="C10" s="29">
        <v>50246.28</v>
      </c>
    </row>
    <row r="12" spans="1:3" x14ac:dyDescent="0.2">
      <c r="A12" t="s">
        <v>293</v>
      </c>
      <c r="B12">
        <v>49469.17</v>
      </c>
      <c r="C12">
        <v>14195.38</v>
      </c>
    </row>
    <row r="13" spans="1:3" x14ac:dyDescent="0.2">
      <c r="A13" t="s">
        <v>294</v>
      </c>
      <c r="B13">
        <v>6050.9</v>
      </c>
      <c r="C13">
        <v>36050.9</v>
      </c>
    </row>
    <row r="14" spans="1:3" x14ac:dyDescent="0.2">
      <c r="A14" t="s">
        <v>280</v>
      </c>
    </row>
    <row r="15" spans="1:3" x14ac:dyDescent="0.2">
      <c r="A15" t="s">
        <v>297</v>
      </c>
      <c r="B15">
        <v>55520.07</v>
      </c>
      <c r="C15">
        <v>50246.28</v>
      </c>
    </row>
    <row r="16" spans="1:3" x14ac:dyDescent="0.2">
      <c r="A16" t="s">
        <v>281</v>
      </c>
    </row>
    <row r="21" spans="1:6" x14ac:dyDescent="0.2">
      <c r="A21" s="29" t="s">
        <v>227</v>
      </c>
      <c r="B21" t="s">
        <v>12</v>
      </c>
      <c r="C21" t="s">
        <v>229</v>
      </c>
      <c r="D21" t="s">
        <v>228</v>
      </c>
      <c r="E21" t="s">
        <v>236</v>
      </c>
      <c r="F21" t="s">
        <v>90</v>
      </c>
    </row>
    <row r="22" spans="1:6" x14ac:dyDescent="0.2">
      <c r="A22" t="s">
        <v>341</v>
      </c>
      <c r="B22">
        <v>360.88</v>
      </c>
    </row>
    <row r="23" spans="1:6" x14ac:dyDescent="0.2">
      <c r="A23" t="s">
        <v>51</v>
      </c>
      <c r="B23">
        <v>13534</v>
      </c>
      <c r="C23">
        <v>2243.94</v>
      </c>
      <c r="D23" s="243">
        <v>0.16580020688636027</v>
      </c>
      <c r="E23">
        <v>1121.97</v>
      </c>
      <c r="F23">
        <v>1121.97</v>
      </c>
    </row>
    <row r="24" spans="1:6" x14ac:dyDescent="0.2">
      <c r="A24" t="s">
        <v>292</v>
      </c>
      <c r="B24">
        <v>444.96</v>
      </c>
      <c r="C24">
        <v>145.69999999999999</v>
      </c>
      <c r="D24" s="243">
        <v>0.32744516361021214</v>
      </c>
      <c r="E24">
        <v>81.39</v>
      </c>
      <c r="F24">
        <v>64.31</v>
      </c>
    </row>
    <row r="25" spans="1:6" x14ac:dyDescent="0.2">
      <c r="A25" t="s">
        <v>191</v>
      </c>
      <c r="B25">
        <v>664.35</v>
      </c>
      <c r="C25">
        <v>346.5</v>
      </c>
      <c r="D25" s="244">
        <v>0.52156242944231201</v>
      </c>
      <c r="E25">
        <v>346.5</v>
      </c>
      <c r="F25">
        <v>0</v>
      </c>
    </row>
    <row r="26" spans="1:6" x14ac:dyDescent="0.2">
      <c r="A26" t="s">
        <v>232</v>
      </c>
      <c r="B26">
        <v>760.14</v>
      </c>
      <c r="C26">
        <v>658.89</v>
      </c>
      <c r="D26" s="244">
        <v>0.86680085247454419</v>
      </c>
      <c r="E26">
        <v>527.79</v>
      </c>
      <c r="F26">
        <v>131.1</v>
      </c>
    </row>
    <row r="27" spans="1:6" x14ac:dyDescent="0.2">
      <c r="A27" t="s">
        <v>11</v>
      </c>
      <c r="B27">
        <v>894.04</v>
      </c>
      <c r="C27">
        <v>999.72</v>
      </c>
      <c r="D27" s="244">
        <v>1.1182050020133327</v>
      </c>
      <c r="E27">
        <v>0</v>
      </c>
      <c r="F27">
        <v>999.72</v>
      </c>
    </row>
    <row r="28" spans="1:6" x14ac:dyDescent="0.2">
      <c r="A28" t="s">
        <v>194</v>
      </c>
      <c r="B28">
        <v>493.55</v>
      </c>
      <c r="C28">
        <v>0</v>
      </c>
      <c r="D28" s="243">
        <v>0</v>
      </c>
      <c r="E28">
        <v>0</v>
      </c>
      <c r="F28">
        <v>0</v>
      </c>
    </row>
    <row r="29" spans="1:6" x14ac:dyDescent="0.2">
      <c r="A29" t="s">
        <v>192</v>
      </c>
      <c r="B29">
        <v>0</v>
      </c>
      <c r="C29">
        <v>0</v>
      </c>
      <c r="D29" s="243" t="e">
        <v>#DIV/0!</v>
      </c>
    </row>
    <row r="30" spans="1:6" x14ac:dyDescent="0.2">
      <c r="A30" t="s">
        <v>324</v>
      </c>
      <c r="B30">
        <v>383.16</v>
      </c>
      <c r="C30">
        <v>0</v>
      </c>
      <c r="D30" s="243">
        <v>0</v>
      </c>
    </row>
    <row r="31" spans="1:6" x14ac:dyDescent="0.2">
      <c r="A31" t="s">
        <v>78</v>
      </c>
      <c r="B31">
        <v>373.89</v>
      </c>
      <c r="C31">
        <v>71</v>
      </c>
      <c r="D31" s="243">
        <v>0.18989542378774507</v>
      </c>
      <c r="E31">
        <v>43</v>
      </c>
      <c r="F31">
        <v>28</v>
      </c>
    </row>
    <row r="32" spans="1:6" x14ac:dyDescent="0.2">
      <c r="A32" t="s">
        <v>31</v>
      </c>
      <c r="B32">
        <v>512.94000000000005</v>
      </c>
      <c r="C32">
        <v>0</v>
      </c>
      <c r="D32" s="243">
        <v>0</v>
      </c>
      <c r="E32">
        <v>0</v>
      </c>
      <c r="F32">
        <v>0</v>
      </c>
    </row>
    <row r="33" spans="1:6" x14ac:dyDescent="0.2">
      <c r="A33" t="s">
        <v>195</v>
      </c>
      <c r="B33">
        <v>2541</v>
      </c>
      <c r="C33">
        <v>100</v>
      </c>
      <c r="D33" s="243">
        <v>3.9354584809130261E-2</v>
      </c>
      <c r="E33">
        <v>0</v>
      </c>
      <c r="F33">
        <v>100</v>
      </c>
    </row>
    <row r="34" spans="1:6" x14ac:dyDescent="0.2">
      <c r="A34" t="s">
        <v>196</v>
      </c>
      <c r="B34">
        <v>1617</v>
      </c>
      <c r="C34">
        <v>378.7</v>
      </c>
      <c r="D34" s="243">
        <v>0.23419913419913418</v>
      </c>
      <c r="E34">
        <v>0</v>
      </c>
      <c r="F34">
        <v>378.7</v>
      </c>
    </row>
    <row r="35" spans="1:6" x14ac:dyDescent="0.2">
      <c r="A35" t="s">
        <v>197</v>
      </c>
      <c r="B35">
        <v>5430</v>
      </c>
      <c r="C35">
        <v>1136.5900000000001</v>
      </c>
      <c r="D35" s="243">
        <v>0.20931675874769801</v>
      </c>
      <c r="E35">
        <v>666</v>
      </c>
      <c r="F35">
        <v>470.59000000000003</v>
      </c>
    </row>
    <row r="36" spans="1:6" x14ac:dyDescent="0.2">
      <c r="A36" t="s">
        <v>198</v>
      </c>
      <c r="B36">
        <v>214.24</v>
      </c>
      <c r="C36">
        <v>0</v>
      </c>
      <c r="D36" s="243">
        <v>0</v>
      </c>
    </row>
    <row r="37" spans="1:6" x14ac:dyDescent="0.2">
      <c r="A37" t="s">
        <v>333</v>
      </c>
      <c r="B37">
        <v>730.27</v>
      </c>
      <c r="C37">
        <v>38</v>
      </c>
      <c r="D37" s="243">
        <v>5.2035548495761842E-2</v>
      </c>
      <c r="E37">
        <v>38</v>
      </c>
      <c r="F37">
        <v>0</v>
      </c>
    </row>
    <row r="38" spans="1:6" x14ac:dyDescent="0.2">
      <c r="A38" t="s">
        <v>193</v>
      </c>
      <c r="B38">
        <v>500</v>
      </c>
      <c r="C38">
        <v>0</v>
      </c>
      <c r="D38" s="243">
        <v>0</v>
      </c>
    </row>
    <row r="39" spans="1:6" x14ac:dyDescent="0.2">
      <c r="A39" t="s">
        <v>199</v>
      </c>
      <c r="B39">
        <v>5203.5</v>
      </c>
      <c r="C39">
        <v>798.3</v>
      </c>
      <c r="D39" s="243">
        <v>0.1534159700201787</v>
      </c>
      <c r="E39">
        <v>436.93</v>
      </c>
      <c r="F39">
        <v>361.37</v>
      </c>
    </row>
    <row r="40" spans="1:6" x14ac:dyDescent="0.2">
      <c r="A40" t="s">
        <v>339</v>
      </c>
      <c r="B40">
        <v>550</v>
      </c>
      <c r="C40">
        <v>0</v>
      </c>
      <c r="D40" s="243">
        <v>0</v>
      </c>
      <c r="E40">
        <v>0</v>
      </c>
      <c r="F40">
        <v>0</v>
      </c>
    </row>
    <row r="41" spans="1:6" x14ac:dyDescent="0.2">
      <c r="A41" t="s">
        <v>26</v>
      </c>
      <c r="C41">
        <v>0</v>
      </c>
      <c r="D41" s="243" t="e">
        <v>#DIV/0!</v>
      </c>
    </row>
    <row r="42" spans="1:6" x14ac:dyDescent="0.2">
      <c r="A42" t="s">
        <v>99</v>
      </c>
      <c r="B42">
        <v>35207.919999999998</v>
      </c>
      <c r="C42">
        <v>6917.34</v>
      </c>
      <c r="D42" s="244">
        <v>0.19647113490373758</v>
      </c>
      <c r="E42">
        <v>3261.58</v>
      </c>
      <c r="F42">
        <v>3655.7599999999998</v>
      </c>
    </row>
    <row r="43" spans="1:6" x14ac:dyDescent="0.2">
      <c r="B43" t="s">
        <v>46</v>
      </c>
      <c r="E43">
        <v>3261.58</v>
      </c>
      <c r="F43">
        <v>6917.34</v>
      </c>
    </row>
    <row r="44" spans="1:6" x14ac:dyDescent="0.2">
      <c r="A44" s="29" t="s">
        <v>231</v>
      </c>
      <c r="B44" t="s">
        <v>201</v>
      </c>
      <c r="C44" t="s">
        <v>87</v>
      </c>
      <c r="E44" t="s">
        <v>22</v>
      </c>
      <c r="F44" t="s">
        <v>13</v>
      </c>
    </row>
    <row r="46" spans="1:6" x14ac:dyDescent="0.2">
      <c r="A46" t="s">
        <v>289</v>
      </c>
      <c r="B46">
        <v>4000</v>
      </c>
      <c r="C46">
        <v>0</v>
      </c>
    </row>
    <row r="47" spans="1:6" x14ac:dyDescent="0.2">
      <c r="A47" t="s">
        <v>383</v>
      </c>
      <c r="B47">
        <v>1000</v>
      </c>
      <c r="C47">
        <v>0</v>
      </c>
    </row>
    <row r="48" spans="1:6" x14ac:dyDescent="0.2">
      <c r="A48" t="s">
        <v>290</v>
      </c>
      <c r="B48">
        <v>300</v>
      </c>
      <c r="C48">
        <v>0</v>
      </c>
    </row>
    <row r="49" spans="1:10" x14ac:dyDescent="0.2">
      <c r="A49" t="s">
        <v>340</v>
      </c>
      <c r="C49">
        <v>0</v>
      </c>
    </row>
    <row r="50" spans="1:10" x14ac:dyDescent="0.2">
      <c r="A50" t="s">
        <v>380</v>
      </c>
      <c r="B50">
        <v>1000</v>
      </c>
      <c r="C50">
        <v>0</v>
      </c>
    </row>
    <row r="51" spans="1:10" x14ac:dyDescent="0.2">
      <c r="A51" t="s">
        <v>379</v>
      </c>
      <c r="B51">
        <v>3500</v>
      </c>
      <c r="C51">
        <v>0</v>
      </c>
    </row>
    <row r="52" spans="1:10" x14ac:dyDescent="0.2">
      <c r="A52" t="s">
        <v>4</v>
      </c>
      <c r="B52">
        <v>9800</v>
      </c>
      <c r="C52">
        <v>0</v>
      </c>
      <c r="D52">
        <v>0</v>
      </c>
      <c r="E52">
        <v>0</v>
      </c>
      <c r="F52">
        <v>0</v>
      </c>
    </row>
    <row r="53" spans="1:10" x14ac:dyDescent="0.2">
      <c r="A53" t="s">
        <v>239</v>
      </c>
      <c r="B53">
        <v>0</v>
      </c>
      <c r="C53">
        <v>2268.46</v>
      </c>
      <c r="E53">
        <v>0</v>
      </c>
      <c r="F53">
        <v>2268.46</v>
      </c>
      <c r="G53" s="28" t="s">
        <v>410</v>
      </c>
      <c r="J53" s="28" t="s">
        <v>413</v>
      </c>
    </row>
    <row r="54" spans="1:10" x14ac:dyDescent="0.2">
      <c r="A54" t="s">
        <v>202</v>
      </c>
      <c r="B54">
        <v>45007.92</v>
      </c>
      <c r="C54">
        <v>9185.7999999999993</v>
      </c>
      <c r="D54" s="246">
        <v>0.20409296852642822</v>
      </c>
      <c r="E54">
        <v>3261.58</v>
      </c>
      <c r="F54">
        <v>5924.2199999999993</v>
      </c>
    </row>
    <row r="57" spans="1:10" x14ac:dyDescent="0.2">
      <c r="A57" s="29" t="s">
        <v>282</v>
      </c>
      <c r="E57" t="s">
        <v>22</v>
      </c>
      <c r="F57" t="s">
        <v>13</v>
      </c>
    </row>
    <row r="58" spans="1:10" x14ac:dyDescent="0.2">
      <c r="A58" t="s">
        <v>39</v>
      </c>
      <c r="B58">
        <v>41212</v>
      </c>
      <c r="C58">
        <v>41212</v>
      </c>
      <c r="D58" s="214">
        <v>1</v>
      </c>
      <c r="E58">
        <v>41212</v>
      </c>
    </row>
    <row r="59" spans="1:10" x14ac:dyDescent="0.2">
      <c r="A59" t="s">
        <v>148</v>
      </c>
      <c r="B59">
        <v>173</v>
      </c>
      <c r="C59">
        <v>40.5</v>
      </c>
      <c r="D59" s="214">
        <v>0.23410404624277456</v>
      </c>
      <c r="E59">
        <v>40.5</v>
      </c>
    </row>
    <row r="60" spans="1:10" x14ac:dyDescent="0.2">
      <c r="A60" t="s">
        <v>206</v>
      </c>
      <c r="B60">
        <v>400</v>
      </c>
      <c r="C60">
        <v>0</v>
      </c>
      <c r="D60" s="214">
        <v>0</v>
      </c>
    </row>
    <row r="61" spans="1:10" x14ac:dyDescent="0.2">
      <c r="A61" t="s">
        <v>207</v>
      </c>
      <c r="C61">
        <v>0</v>
      </c>
      <c r="D61" s="214" t="e">
        <v>#DIV/0!</v>
      </c>
    </row>
    <row r="62" spans="1:10" x14ac:dyDescent="0.2">
      <c r="A62" t="s">
        <v>298</v>
      </c>
      <c r="C62">
        <v>0</v>
      </c>
      <c r="D62" s="214" t="e">
        <v>#DIV/0!</v>
      </c>
    </row>
    <row r="63" spans="1:10" x14ac:dyDescent="0.2">
      <c r="A63" s="28" t="s">
        <v>411</v>
      </c>
      <c r="B63">
        <v>3150</v>
      </c>
      <c r="C63">
        <v>1337.51</v>
      </c>
      <c r="D63" s="214">
        <v>0.42</v>
      </c>
      <c r="E63">
        <v>214.35</v>
      </c>
      <c r="F63">
        <v>1123.1600000000001</v>
      </c>
    </row>
    <row r="64" spans="1:10" x14ac:dyDescent="0.2">
      <c r="A64" t="s">
        <v>325</v>
      </c>
      <c r="C64">
        <v>0</v>
      </c>
      <c r="D64" s="214" t="e">
        <v>#DIV/0!</v>
      </c>
    </row>
    <row r="65" spans="1:6" x14ac:dyDescent="0.2">
      <c r="A65" t="s">
        <v>237</v>
      </c>
      <c r="B65">
        <v>44935</v>
      </c>
      <c r="C65">
        <v>41466.85</v>
      </c>
      <c r="D65" s="246">
        <v>0.94779999999999998</v>
      </c>
      <c r="E65">
        <v>41466.85</v>
      </c>
      <c r="F65">
        <v>0</v>
      </c>
    </row>
    <row r="69" spans="1:6" x14ac:dyDescent="0.2">
      <c r="A69" s="29" t="s">
        <v>386</v>
      </c>
    </row>
    <row r="70" spans="1:6" x14ac:dyDescent="0.2">
      <c r="B70" t="s">
        <v>358</v>
      </c>
      <c r="D70">
        <v>17400</v>
      </c>
    </row>
    <row r="71" spans="1:6" x14ac:dyDescent="0.2">
      <c r="B71" t="s">
        <v>327</v>
      </c>
    </row>
    <row r="72" spans="1:6" x14ac:dyDescent="0.2">
      <c r="D72">
        <v>0</v>
      </c>
    </row>
    <row r="73" spans="1:6" x14ac:dyDescent="0.2">
      <c r="B73" t="s">
        <v>381</v>
      </c>
      <c r="D73">
        <v>320</v>
      </c>
    </row>
    <row r="74" spans="1:6" x14ac:dyDescent="0.2">
      <c r="B74" t="s">
        <v>382</v>
      </c>
      <c r="D74">
        <v>500</v>
      </c>
    </row>
    <row r="75" spans="1:6" x14ac:dyDescent="0.2">
      <c r="B75" t="s">
        <v>384</v>
      </c>
      <c r="D75">
        <v>1200</v>
      </c>
    </row>
    <row r="76" spans="1:6" x14ac:dyDescent="0.2">
      <c r="B76" t="s">
        <v>335</v>
      </c>
      <c r="D76">
        <v>275</v>
      </c>
    </row>
    <row r="77" spans="1:6" x14ac:dyDescent="0.2">
      <c r="B77" s="28" t="s">
        <v>412</v>
      </c>
      <c r="D77">
        <v>2295</v>
      </c>
    </row>
    <row r="78" spans="1:6" x14ac:dyDescent="0.2">
      <c r="B78" t="s">
        <v>338</v>
      </c>
      <c r="D78">
        <v>15105</v>
      </c>
    </row>
    <row r="79" spans="1:6" x14ac:dyDescent="0.2">
      <c r="B79" t="s">
        <v>385</v>
      </c>
      <c r="D79">
        <v>4000</v>
      </c>
    </row>
  </sheetData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 R and P, bank rec, budget</vt:lpstr>
      <vt:lpstr>Report June</vt:lpstr>
      <vt:lpstr>Grass cutting costs</vt:lpstr>
      <vt:lpstr>GMC costs</vt:lpstr>
      <vt:lpstr>PavPF costs</vt:lpstr>
      <vt:lpstr>Report Aug</vt:lpstr>
      <vt:lpstr>Sheet3</vt:lpstr>
      <vt:lpstr>Sheet4</vt:lpstr>
      <vt:lpstr>Report May</vt:lpstr>
      <vt:lpstr>Report April</vt:lpstr>
      <vt:lpstr>Bank rec template</vt:lpstr>
      <vt:lpstr>PF budget only</vt:lpstr>
      <vt:lpstr>Sheet1</vt:lpstr>
      <vt:lpstr>Budget setting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Benham</dc:creator>
  <cp:lastModifiedBy>Jenny Rice</cp:lastModifiedBy>
  <cp:lastPrinted>2025-08-27T19:56:19Z</cp:lastPrinted>
  <dcterms:created xsi:type="dcterms:W3CDTF">2012-04-02T10:31:00Z</dcterms:created>
  <dcterms:modified xsi:type="dcterms:W3CDTF">2025-09-02T11:27:46Z</dcterms:modified>
</cp:coreProperties>
</file>