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eddc96647cefe1/Desktop/"/>
    </mc:Choice>
  </mc:AlternateContent>
  <xr:revisionPtr revIDLastSave="224" documentId="8_{3F79E0BE-290D-4E3E-8E83-E85DC0056432}" xr6:coauthVersionLast="47" xr6:coauthVersionMax="47" xr10:uidLastSave="{4770DF10-02CE-4305-91FD-9C1E51C529F2}"/>
  <bookViews>
    <workbookView xWindow="-108" yWindow="-108" windowWidth="23256" windowHeight="13896" activeTab="1" xr2:uid="{00000000-000D-0000-FFFF-FFFF00000000}"/>
  </bookViews>
  <sheets>
    <sheet name=" R and P, bank rec, budget" sheetId="1" r:id="rId1"/>
    <sheet name="Report May" sheetId="29" r:id="rId2"/>
    <sheet name="Grass cutting costs" sheetId="13" r:id="rId3"/>
    <sheet name="GMC costs" sheetId="14" r:id="rId4"/>
    <sheet name="PavPF costs" sheetId="15" r:id="rId5"/>
    <sheet name="Bank rec template" sheetId="4" r:id="rId6"/>
    <sheet name="PF budget only" sheetId="7" r:id="rId7"/>
    <sheet name="Budget setting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6" i="1"/>
  <c r="H306" i="1"/>
  <c r="G132" i="1" l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G171" i="1"/>
  <c r="O295" i="1"/>
  <c r="G186" i="1"/>
  <c r="F33" i="15"/>
  <c r="L33" i="15"/>
  <c r="K33" i="15"/>
  <c r="I33" i="15"/>
  <c r="J33" i="15"/>
  <c r="H33" i="15"/>
  <c r="G33" i="15"/>
  <c r="E33" i="15"/>
  <c r="C33" i="15"/>
  <c r="B33" i="15"/>
  <c r="N196" i="1"/>
  <c r="H196" i="1"/>
  <c r="G270" i="1"/>
  <c r="G195" i="1"/>
  <c r="V181" i="1"/>
  <c r="R259" i="1" s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Q246" i="1" s="1"/>
  <c r="K169" i="1"/>
  <c r="J169" i="1"/>
  <c r="I169" i="1"/>
  <c r="H169" i="1"/>
  <c r="G168" i="1"/>
  <c r="G167" i="1"/>
  <c r="G166" i="1"/>
  <c r="W151" i="1"/>
  <c r="N17" i="15"/>
  <c r="D14" i="14"/>
  <c r="D15" i="14" s="1"/>
  <c r="D16" i="14" s="1"/>
  <c r="X111" i="1"/>
  <c r="H111" i="1"/>
  <c r="P111" i="1"/>
  <c r="V111" i="1"/>
  <c r="N259" i="1" s="1"/>
  <c r="G110" i="1"/>
  <c r="G109" i="1"/>
  <c r="G107" i="1"/>
  <c r="G106" i="1"/>
  <c r="I13" i="14"/>
  <c r="D13" i="14"/>
  <c r="N13" i="15"/>
  <c r="C37" i="1"/>
  <c r="X91" i="1"/>
  <c r="W91" i="1"/>
  <c r="V91" i="1"/>
  <c r="M259" i="1" s="1"/>
  <c r="U91" i="1"/>
  <c r="T91" i="1"/>
  <c r="S91" i="1"/>
  <c r="R91" i="1"/>
  <c r="Q91" i="1"/>
  <c r="P91" i="1"/>
  <c r="O91" i="1"/>
  <c r="N91" i="1"/>
  <c r="M91" i="1"/>
  <c r="L91" i="1"/>
  <c r="M246" i="1" s="1"/>
  <c r="K91" i="1"/>
  <c r="J91" i="1"/>
  <c r="I91" i="1"/>
  <c r="H91" i="1"/>
  <c r="G90" i="1"/>
  <c r="M244" i="1" s="1"/>
  <c r="G244" i="1" s="1"/>
  <c r="H244" i="1" s="1"/>
  <c r="G89" i="1"/>
  <c r="G88" i="1"/>
  <c r="G87" i="1"/>
  <c r="G86" i="1"/>
  <c r="Q245" i="1" l="1"/>
  <c r="L22" i="15"/>
  <c r="C26" i="1"/>
  <c r="G66" i="1"/>
  <c r="T274" i="1"/>
  <c r="S274" i="1"/>
  <c r="R274" i="1"/>
  <c r="Q274" i="1"/>
  <c r="P274" i="1"/>
  <c r="N274" i="1"/>
  <c r="M274" i="1"/>
  <c r="L274" i="1"/>
  <c r="K274" i="1"/>
  <c r="G44" i="1"/>
  <c r="K275" i="1"/>
  <c r="J246" i="1"/>
  <c r="G34" i="1"/>
  <c r="G33" i="1"/>
  <c r="G32" i="1"/>
  <c r="F237" i="1"/>
  <c r="G18" i="1"/>
  <c r="G17" i="1"/>
  <c r="I246" i="1"/>
  <c r="H307" i="1"/>
  <c r="I314" i="1"/>
  <c r="G314" i="1" s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4" i="1"/>
  <c r="G193" i="1"/>
  <c r="G192" i="1"/>
  <c r="G191" i="1"/>
  <c r="G190" i="1"/>
  <c r="G189" i="1"/>
  <c r="G188" i="1"/>
  <c r="G187" i="1"/>
  <c r="G185" i="1"/>
  <c r="G184" i="1"/>
  <c r="G183" i="1"/>
  <c r="G182" i="1"/>
  <c r="G180" i="1"/>
  <c r="G179" i="1"/>
  <c r="G178" i="1"/>
  <c r="G177" i="1"/>
  <c r="G176" i="1"/>
  <c r="G175" i="1"/>
  <c r="G174" i="1"/>
  <c r="G173" i="1"/>
  <c r="G172" i="1"/>
  <c r="G170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08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3" i="1"/>
  <c r="G42" i="1"/>
  <c r="G41" i="1"/>
  <c r="G36" i="1"/>
  <c r="G31" i="1"/>
  <c r="G30" i="1"/>
  <c r="G29" i="1"/>
  <c r="G28" i="1"/>
  <c r="G27" i="1"/>
  <c r="G26" i="1"/>
  <c r="G25" i="1"/>
  <c r="G24" i="1"/>
  <c r="G23" i="1"/>
  <c r="G39" i="1"/>
  <c r="G38" i="1"/>
  <c r="G37" i="1"/>
  <c r="G22" i="1"/>
  <c r="G21" i="1"/>
  <c r="G15" i="1"/>
  <c r="G14" i="1"/>
  <c r="G13" i="1"/>
  <c r="G12" i="1"/>
  <c r="G11" i="1"/>
  <c r="G10" i="1"/>
  <c r="G9" i="1"/>
  <c r="G8" i="1"/>
  <c r="G7" i="1"/>
  <c r="G6" i="1"/>
  <c r="G5" i="1"/>
  <c r="G4" i="1"/>
  <c r="R492" i="1"/>
  <c r="Q492" i="1"/>
  <c r="P492" i="1"/>
  <c r="O492" i="1"/>
  <c r="N492" i="1"/>
  <c r="M492" i="1"/>
  <c r="L492" i="1"/>
  <c r="K492" i="1"/>
  <c r="J492" i="1"/>
  <c r="I492" i="1"/>
  <c r="H492" i="1"/>
  <c r="G492" i="1"/>
  <c r="R477" i="1"/>
  <c r="Q477" i="1"/>
  <c r="P477" i="1"/>
  <c r="O477" i="1"/>
  <c r="N477" i="1"/>
  <c r="M477" i="1"/>
  <c r="L477" i="1"/>
  <c r="K477" i="1"/>
  <c r="J477" i="1"/>
  <c r="I477" i="1"/>
  <c r="H477" i="1"/>
  <c r="G477" i="1"/>
  <c r="R465" i="1"/>
  <c r="Q465" i="1"/>
  <c r="P465" i="1"/>
  <c r="O465" i="1"/>
  <c r="N465" i="1"/>
  <c r="M465" i="1"/>
  <c r="L465" i="1"/>
  <c r="K465" i="1"/>
  <c r="J465" i="1"/>
  <c r="I465" i="1"/>
  <c r="G465" i="1"/>
  <c r="R450" i="1"/>
  <c r="Q450" i="1"/>
  <c r="P450" i="1"/>
  <c r="O450" i="1"/>
  <c r="N450" i="1"/>
  <c r="M450" i="1"/>
  <c r="L450" i="1"/>
  <c r="K450" i="1"/>
  <c r="J450" i="1"/>
  <c r="I450" i="1"/>
  <c r="H450" i="1"/>
  <c r="G45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C388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C374" i="1"/>
  <c r="C370" i="1"/>
  <c r="C364" i="1"/>
  <c r="C361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C356" i="1"/>
  <c r="C351" i="1"/>
  <c r="C345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C337" i="1"/>
  <c r="C333" i="1"/>
  <c r="R327" i="1"/>
  <c r="Q327" i="1"/>
  <c r="P327" i="1"/>
  <c r="O327" i="1"/>
  <c r="N327" i="1"/>
  <c r="M327" i="1"/>
  <c r="L327" i="1"/>
  <c r="K327" i="1"/>
  <c r="J327" i="1"/>
  <c r="C327" i="1"/>
  <c r="C322" i="1"/>
  <c r="F264" i="1"/>
  <c r="G66" i="7"/>
  <c r="C80" i="1"/>
  <c r="Q228" i="1" s="1"/>
  <c r="Q237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T246" i="1" s="1"/>
  <c r="K220" i="1"/>
  <c r="J220" i="1"/>
  <c r="I220" i="1"/>
  <c r="H220" i="1"/>
  <c r="P196" i="1"/>
  <c r="V196" i="1"/>
  <c r="C66" i="1"/>
  <c r="P228" i="1" s="1"/>
  <c r="P237" i="1"/>
  <c r="L196" i="1"/>
  <c r="S246" i="1" s="1"/>
  <c r="G169" i="1" l="1"/>
  <c r="G111" i="1"/>
  <c r="G91" i="1"/>
  <c r="J245" i="1"/>
  <c r="G35" i="1"/>
  <c r="G19" i="1"/>
  <c r="I327" i="1"/>
  <c r="I245" i="1"/>
  <c r="G220" i="1"/>
  <c r="O237" i="1"/>
  <c r="Q181" i="1"/>
  <c r="X181" i="1"/>
  <c r="C62" i="1"/>
  <c r="H181" i="1"/>
  <c r="N237" i="1"/>
  <c r="C56" i="1"/>
  <c r="N228" i="1" s="1"/>
  <c r="Q151" i="1"/>
  <c r="X151" i="1"/>
  <c r="L151" i="1"/>
  <c r="P246" i="1" s="1"/>
  <c r="G151" i="1"/>
  <c r="M237" i="1"/>
  <c r="X131" i="1"/>
  <c r="W131" i="1"/>
  <c r="V131" i="1"/>
  <c r="O259" i="1" s="1"/>
  <c r="U131" i="1"/>
  <c r="T131" i="1"/>
  <c r="S131" i="1"/>
  <c r="R131" i="1"/>
  <c r="Q131" i="1"/>
  <c r="O274" i="1" s="1"/>
  <c r="P131" i="1"/>
  <c r="O131" i="1"/>
  <c r="N131" i="1"/>
  <c r="M131" i="1"/>
  <c r="L131" i="1"/>
  <c r="O246" i="1" s="1"/>
  <c r="K131" i="1"/>
  <c r="J131" i="1"/>
  <c r="I131" i="1"/>
  <c r="H131" i="1"/>
  <c r="O245" i="1" s="1"/>
  <c r="G131" i="1"/>
  <c r="L237" i="1"/>
  <c r="C48" i="1"/>
  <c r="L228" i="1" s="1"/>
  <c r="K237" i="1"/>
  <c r="C43" i="1"/>
  <c r="K228" i="1" s="1"/>
  <c r="C66" i="7"/>
  <c r="K68" i="7"/>
  <c r="K67" i="7"/>
  <c r="K69" i="7" l="1"/>
  <c r="K71" i="7" s="1"/>
  <c r="J237" i="1"/>
  <c r="J228" i="1"/>
  <c r="M257" i="1"/>
  <c r="Y91" i="1"/>
  <c r="Q71" i="1"/>
  <c r="G71" i="1"/>
  <c r="I237" i="1"/>
  <c r="X71" i="1"/>
  <c r="W71" i="1"/>
  <c r="V71" i="1"/>
  <c r="U71" i="1"/>
  <c r="L257" i="1" s="1"/>
  <c r="T71" i="1"/>
  <c r="S71" i="1"/>
  <c r="R71" i="1"/>
  <c r="P71" i="1"/>
  <c r="O71" i="1"/>
  <c r="N71" i="1"/>
  <c r="M71" i="1"/>
  <c r="L71" i="1"/>
  <c r="L246" i="1" s="1"/>
  <c r="K71" i="1"/>
  <c r="J71" i="1"/>
  <c r="I71" i="1"/>
  <c r="H71" i="1"/>
  <c r="I228" i="1"/>
  <c r="H228" i="1"/>
  <c r="H237" i="1"/>
  <c r="G237" i="1"/>
  <c r="C19" i="1"/>
  <c r="G228" i="1" s="1"/>
  <c r="C12" i="1"/>
  <c r="I294" i="1"/>
  <c r="F287" i="1"/>
  <c r="O228" i="1"/>
  <c r="C53" i="1"/>
  <c r="M228" i="1" s="1"/>
  <c r="I287" i="1"/>
  <c r="G196" i="1"/>
  <c r="X196" i="1"/>
  <c r="Q196" i="1"/>
  <c r="U196" i="1"/>
  <c r="W196" i="1"/>
  <c r="T181" i="1"/>
  <c r="N181" i="1"/>
  <c r="G181" i="1"/>
  <c r="U181" i="1"/>
  <c r="S181" i="1"/>
  <c r="L181" i="1"/>
  <c r="R246" i="1" s="1"/>
  <c r="V151" i="1"/>
  <c r="H151" i="1"/>
  <c r="T151" i="1"/>
  <c r="J57" i="6"/>
  <c r="G49" i="6"/>
  <c r="K57" i="6"/>
  <c r="K58" i="6"/>
  <c r="K62" i="6"/>
  <c r="K63" i="6"/>
  <c r="J41" i="6"/>
  <c r="J42" i="6"/>
  <c r="J43" i="6"/>
  <c r="J44" i="6"/>
  <c r="J45" i="6"/>
  <c r="J46" i="6"/>
  <c r="J47" i="6"/>
  <c r="J48" i="6"/>
  <c r="J51" i="6"/>
  <c r="J52" i="6"/>
  <c r="J58" i="6"/>
  <c r="J62" i="6"/>
  <c r="J63" i="6"/>
  <c r="K5" i="6"/>
  <c r="K6" i="6"/>
  <c r="K7" i="6"/>
  <c r="K8" i="6"/>
  <c r="K10" i="6"/>
  <c r="K11" i="6"/>
  <c r="K12" i="6"/>
  <c r="K13" i="6"/>
  <c r="K14" i="6"/>
  <c r="K15" i="6"/>
  <c r="K16" i="6"/>
  <c r="K17" i="6"/>
  <c r="K18" i="6"/>
  <c r="K19" i="6"/>
  <c r="K20" i="6"/>
  <c r="K26" i="6"/>
  <c r="K27" i="6"/>
  <c r="K28" i="6"/>
  <c r="K29" i="6"/>
  <c r="K30" i="6"/>
  <c r="K31" i="6"/>
  <c r="K33" i="6"/>
  <c r="K34" i="6"/>
  <c r="K35" i="6"/>
  <c r="K37" i="6"/>
  <c r="K38" i="6"/>
  <c r="K39" i="6"/>
  <c r="K43" i="6"/>
  <c r="K44" i="6"/>
  <c r="K45" i="6"/>
  <c r="K46" i="6"/>
  <c r="K47" i="6"/>
  <c r="K48" i="6"/>
  <c r="K51" i="6"/>
  <c r="K52" i="6"/>
  <c r="K4" i="6"/>
  <c r="J5" i="6"/>
  <c r="J6" i="6"/>
  <c r="J7" i="6"/>
  <c r="J8" i="6"/>
  <c r="J10" i="6"/>
  <c r="J11" i="6"/>
  <c r="J12" i="6"/>
  <c r="J13" i="6"/>
  <c r="J14" i="6"/>
  <c r="J15" i="6"/>
  <c r="J16" i="6"/>
  <c r="J17" i="6"/>
  <c r="J18" i="6"/>
  <c r="J19" i="6"/>
  <c r="J20" i="6"/>
  <c r="J26" i="6"/>
  <c r="J27" i="6"/>
  <c r="J28" i="6"/>
  <c r="J29" i="6"/>
  <c r="J30" i="6"/>
  <c r="J31" i="6"/>
  <c r="J33" i="6"/>
  <c r="J34" i="6"/>
  <c r="J35" i="6"/>
  <c r="J37" i="6"/>
  <c r="J38" i="6"/>
  <c r="J39" i="6"/>
  <c r="J4" i="6"/>
  <c r="I40" i="6"/>
  <c r="J40" i="6" s="1"/>
  <c r="C94" i="1" l="1"/>
  <c r="L245" i="1"/>
  <c r="R257" i="1"/>
  <c r="I256" i="1"/>
  <c r="I275" i="1"/>
  <c r="K40" i="6"/>
  <c r="E49" i="6"/>
  <c r="E53" i="6" s="1"/>
  <c r="H39" i="6"/>
  <c r="H38" i="6"/>
  <c r="H37" i="6"/>
  <c r="H35" i="6"/>
  <c r="H34" i="6"/>
  <c r="H33" i="6"/>
  <c r="H31" i="6"/>
  <c r="H30" i="6"/>
  <c r="H29" i="6"/>
  <c r="H28" i="6"/>
  <c r="H27" i="6"/>
  <c r="H26" i="6"/>
  <c r="H25" i="6"/>
  <c r="H24" i="6"/>
  <c r="H23" i="6"/>
  <c r="H22" i="6"/>
  <c r="H20" i="6"/>
  <c r="H19" i="6"/>
  <c r="H18" i="6"/>
  <c r="H17" i="6"/>
  <c r="H16" i="6"/>
  <c r="H15" i="6"/>
  <c r="H14" i="6"/>
  <c r="H13" i="6"/>
  <c r="H12" i="6"/>
  <c r="H11" i="6"/>
  <c r="H10" i="6"/>
  <c r="H8" i="6"/>
  <c r="H7" i="6"/>
  <c r="H6" i="6"/>
  <c r="H5" i="6"/>
  <c r="F49" i="6"/>
  <c r="F53" i="6" s="1"/>
  <c r="H48" i="6"/>
  <c r="H4" i="6"/>
  <c r="J274" i="1"/>
  <c r="I274" i="1"/>
  <c r="G273" i="1"/>
  <c r="G272" i="1"/>
  <c r="G271" i="1"/>
  <c r="G269" i="1"/>
  <c r="I111" i="1"/>
  <c r="N245" i="1" s="1"/>
  <c r="G268" i="1"/>
  <c r="W111" i="1"/>
  <c r="U111" i="1"/>
  <c r="T111" i="1"/>
  <c r="N256" i="1" s="1"/>
  <c r="S111" i="1"/>
  <c r="R111" i="1"/>
  <c r="Q111" i="1"/>
  <c r="O111" i="1"/>
  <c r="N111" i="1"/>
  <c r="M111" i="1"/>
  <c r="M256" i="1"/>
  <c r="T287" i="1"/>
  <c r="S287" i="1"/>
  <c r="R287" i="1"/>
  <c r="Q287" i="1"/>
  <c r="P287" i="1"/>
  <c r="O287" i="1"/>
  <c r="N287" i="1"/>
  <c r="M287" i="1"/>
  <c r="L287" i="1"/>
  <c r="L256" i="1"/>
  <c r="V52" i="1"/>
  <c r="K259" i="1" s="1"/>
  <c r="U52" i="1"/>
  <c r="K257" i="1" s="1"/>
  <c r="T52" i="1"/>
  <c r="K256" i="1" s="1"/>
  <c r="K287" i="1"/>
  <c r="J287" i="1"/>
  <c r="X264" i="1"/>
  <c r="W264" i="1"/>
  <c r="V264" i="1"/>
  <c r="U264" i="1"/>
  <c r="G225" i="1"/>
  <c r="Q225" i="1"/>
  <c r="P225" i="1"/>
  <c r="O225" i="1"/>
  <c r="N225" i="1"/>
  <c r="M225" i="1"/>
  <c r="L225" i="1"/>
  <c r="K225" i="1"/>
  <c r="J225" i="1"/>
  <c r="I225" i="1"/>
  <c r="H225" i="1"/>
  <c r="S256" i="1"/>
  <c r="R256" i="1"/>
  <c r="Q256" i="1"/>
  <c r="P256" i="1"/>
  <c r="O256" i="1"/>
  <c r="J256" i="1"/>
  <c r="S259" i="1"/>
  <c r="Q259" i="1"/>
  <c r="P259" i="1"/>
  <c r="L259" i="1"/>
  <c r="J259" i="1"/>
  <c r="I259" i="1"/>
  <c r="G263" i="1"/>
  <c r="H263" i="1" s="1"/>
  <c r="G260" i="1"/>
  <c r="H260" i="1" s="1"/>
  <c r="G258" i="1"/>
  <c r="H258" i="1" s="1"/>
  <c r="G252" i="1"/>
  <c r="H252" i="1" s="1"/>
  <c r="G251" i="1"/>
  <c r="H251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G280" i="1"/>
  <c r="H280" i="1" s="1"/>
  <c r="F274" i="1"/>
  <c r="T256" i="1"/>
  <c r="E40" i="6"/>
  <c r="L40" i="6" s="1"/>
  <c r="I61" i="6"/>
  <c r="G61" i="6"/>
  <c r="G64" i="6" s="1"/>
  <c r="H64" i="6" s="1"/>
  <c r="F61" i="6"/>
  <c r="F64" i="6" s="1"/>
  <c r="E61" i="6"/>
  <c r="E64" i="6" s="1"/>
  <c r="D61" i="6"/>
  <c r="D64" i="6" s="1"/>
  <c r="H56" i="6"/>
  <c r="H51" i="6"/>
  <c r="I49" i="6"/>
  <c r="J49" i="6" s="1"/>
  <c r="G53" i="6"/>
  <c r="D49" i="6"/>
  <c r="D53" i="6" s="1"/>
  <c r="H47" i="6"/>
  <c r="H46" i="6"/>
  <c r="H45" i="6"/>
  <c r="H44" i="6"/>
  <c r="H43" i="6"/>
  <c r="G40" i="6"/>
  <c r="F40" i="6"/>
  <c r="D40" i="6"/>
  <c r="F276" i="1" l="1"/>
  <c r="I64" i="6"/>
  <c r="K61" i="6"/>
  <c r="J61" i="6"/>
  <c r="I53" i="6"/>
  <c r="K49" i="6"/>
  <c r="H61" i="6"/>
  <c r="D66" i="6"/>
  <c r="G287" i="1"/>
  <c r="H287" i="1" s="1"/>
  <c r="G274" i="1"/>
  <c r="H274" i="1" s="1"/>
  <c r="G259" i="1"/>
  <c r="H259" i="1" s="1"/>
  <c r="H281" i="1"/>
  <c r="F55" i="6"/>
  <c r="H49" i="6"/>
  <c r="G66" i="6"/>
  <c r="F66" i="6"/>
  <c r="F68" i="6" s="1"/>
  <c r="D55" i="6"/>
  <c r="E55" i="6"/>
  <c r="E66" i="6"/>
  <c r="E68" i="6" s="1"/>
  <c r="D68" i="6"/>
  <c r="H40" i="6"/>
  <c r="P294" i="1"/>
  <c r="P262" i="1"/>
  <c r="U151" i="1"/>
  <c r="P257" i="1" s="1"/>
  <c r="S151" i="1"/>
  <c r="R151" i="1"/>
  <c r="P254" i="1" s="1"/>
  <c r="P151" i="1"/>
  <c r="P261" i="1" s="1"/>
  <c r="O151" i="1"/>
  <c r="N151" i="1"/>
  <c r="P250" i="1" s="1"/>
  <c r="M151" i="1"/>
  <c r="P248" i="1" s="1"/>
  <c r="K151" i="1"/>
  <c r="P253" i="1" s="1"/>
  <c r="J151" i="1"/>
  <c r="P249" i="1" s="1"/>
  <c r="I151" i="1"/>
  <c r="P245" i="1" s="1"/>
  <c r="M230" i="1"/>
  <c r="O294" i="1"/>
  <c r="O262" i="1"/>
  <c r="O257" i="1"/>
  <c r="O255" i="1"/>
  <c r="O254" i="1"/>
  <c r="O261" i="1"/>
  <c r="O247" i="1"/>
  <c r="O250" i="1"/>
  <c r="O248" i="1"/>
  <c r="O253" i="1"/>
  <c r="O249" i="1"/>
  <c r="L230" i="1"/>
  <c r="N257" i="1"/>
  <c r="L111" i="1"/>
  <c r="N246" i="1" s="1"/>
  <c r="L294" i="1"/>
  <c r="L262" i="1"/>
  <c r="L255" i="1"/>
  <c r="L254" i="1"/>
  <c r="L261" i="1"/>
  <c r="L247" i="1"/>
  <c r="L250" i="1"/>
  <c r="L248" i="1"/>
  <c r="L253" i="1"/>
  <c r="L249" i="1"/>
  <c r="I230" i="1"/>
  <c r="X52" i="1"/>
  <c r="K294" i="1" s="1"/>
  <c r="W52" i="1"/>
  <c r="K262" i="1" s="1"/>
  <c r="S52" i="1"/>
  <c r="K255" i="1" s="1"/>
  <c r="R52" i="1"/>
  <c r="K254" i="1" s="1"/>
  <c r="Q52" i="1"/>
  <c r="P52" i="1"/>
  <c r="K261" i="1" s="1"/>
  <c r="O52" i="1"/>
  <c r="K247" i="1" s="1"/>
  <c r="N52" i="1"/>
  <c r="M52" i="1"/>
  <c r="K248" i="1" s="1"/>
  <c r="L52" i="1"/>
  <c r="K246" i="1" s="1"/>
  <c r="K52" i="1"/>
  <c r="K253" i="1" s="1"/>
  <c r="J52" i="1"/>
  <c r="I52" i="1"/>
  <c r="H52" i="1"/>
  <c r="G52" i="1"/>
  <c r="J249" i="1"/>
  <c r="J294" i="1"/>
  <c r="J253" i="1"/>
  <c r="G230" i="1"/>
  <c r="F228" i="1"/>
  <c r="F227" i="1" s="1"/>
  <c r="F7" i="4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I262" i="1"/>
  <c r="I257" i="1"/>
  <c r="I254" i="1"/>
  <c r="I261" i="1"/>
  <c r="I247" i="1"/>
  <c r="I250" i="1"/>
  <c r="I248" i="1"/>
  <c r="I253" i="1"/>
  <c r="I249" i="1"/>
  <c r="F230" i="1"/>
  <c r="F229" i="1" s="1"/>
  <c r="G5" i="4"/>
  <c r="H5" i="4" s="1"/>
  <c r="I5" i="4" s="1"/>
  <c r="J5" i="4" s="1"/>
  <c r="K5" i="4" s="1"/>
  <c r="L5" i="4" s="1"/>
  <c r="M5" i="4" s="1"/>
  <c r="N5" i="4" s="1"/>
  <c r="O5" i="4" s="1"/>
  <c r="P5" i="4" s="1"/>
  <c r="Q5" i="4" s="1"/>
  <c r="R8" i="4"/>
  <c r="R6" i="4"/>
  <c r="T294" i="1"/>
  <c r="T262" i="1"/>
  <c r="T257" i="1"/>
  <c r="T255" i="1"/>
  <c r="T254" i="1"/>
  <c r="T261" i="1"/>
  <c r="T247" i="1"/>
  <c r="T250" i="1"/>
  <c r="T248" i="1"/>
  <c r="T253" i="1"/>
  <c r="T249" i="1"/>
  <c r="Q230" i="1"/>
  <c r="K230" i="1"/>
  <c r="P230" i="1"/>
  <c r="Q294" i="1"/>
  <c r="Q262" i="1"/>
  <c r="Q257" i="1"/>
  <c r="Q255" i="1"/>
  <c r="Q254" i="1"/>
  <c r="Q247" i="1"/>
  <c r="Q250" i="1"/>
  <c r="Q248" i="1"/>
  <c r="Q253" i="1"/>
  <c r="Q249" i="1"/>
  <c r="T264" i="1" l="1"/>
  <c r="T276" i="1" s="1"/>
  <c r="H230" i="1"/>
  <c r="G221" i="1"/>
  <c r="K245" i="1"/>
  <c r="K249" i="1"/>
  <c r="K250" i="1"/>
  <c r="P247" i="1"/>
  <c r="Q261" i="1"/>
  <c r="P255" i="1"/>
  <c r="J255" i="1"/>
  <c r="G256" i="1"/>
  <c r="H256" i="1" s="1"/>
  <c r="F232" i="1"/>
  <c r="J64" i="6"/>
  <c r="K64" i="6"/>
  <c r="K53" i="6"/>
  <c r="J53" i="6"/>
  <c r="I55" i="6"/>
  <c r="J55" i="6" s="1"/>
  <c r="I66" i="6"/>
  <c r="G68" i="6"/>
  <c r="H66" i="6"/>
  <c r="G227" i="1"/>
  <c r="H227" i="1" s="1"/>
  <c r="I227" i="1" s="1"/>
  <c r="L264" i="1"/>
  <c r="L276" i="1" s="1"/>
  <c r="R228" i="1"/>
  <c r="G229" i="1"/>
  <c r="N230" i="1"/>
  <c r="G55" i="6"/>
  <c r="H55" i="6" s="1"/>
  <c r="H53" i="6"/>
  <c r="Y220" i="1"/>
  <c r="H229" i="1" l="1"/>
  <c r="K264" i="1"/>
  <c r="K276" i="1" s="1"/>
  <c r="I68" i="6"/>
  <c r="J68" i="6" s="1"/>
  <c r="J66" i="6"/>
  <c r="K66" i="6"/>
  <c r="K55" i="6"/>
  <c r="H68" i="6"/>
  <c r="G232" i="1"/>
  <c r="J227" i="1"/>
  <c r="Q10" i="4"/>
  <c r="P10" i="4"/>
  <c r="O10" i="4"/>
  <c r="N10" i="4"/>
  <c r="M10" i="4"/>
  <c r="L10" i="4"/>
  <c r="I229" i="1" l="1"/>
  <c r="I232" i="1" s="1"/>
  <c r="H232" i="1"/>
  <c r="K68" i="6"/>
  <c r="K227" i="1"/>
  <c r="Y111" i="1"/>
  <c r="N294" i="1"/>
  <c r="N262" i="1"/>
  <c r="N255" i="1"/>
  <c r="N254" i="1"/>
  <c r="N261" i="1"/>
  <c r="N247" i="1"/>
  <c r="N250" i="1"/>
  <c r="N248" i="1"/>
  <c r="K111" i="1"/>
  <c r="N253" i="1" s="1"/>
  <c r="J111" i="1"/>
  <c r="N249" i="1" s="1"/>
  <c r="L227" i="1" l="1"/>
  <c r="M294" i="1"/>
  <c r="M227" i="1" l="1"/>
  <c r="J230" i="1"/>
  <c r="J229" i="1" l="1"/>
  <c r="N227" i="1"/>
  <c r="K10" i="4"/>
  <c r="J10" i="4"/>
  <c r="I10" i="4"/>
  <c r="H10" i="4"/>
  <c r="G10" i="4"/>
  <c r="F10" i="4"/>
  <c r="K229" i="1" l="1"/>
  <c r="J232" i="1"/>
  <c r="O227" i="1"/>
  <c r="J262" i="1"/>
  <c r="J257" i="1"/>
  <c r="J261" i="1"/>
  <c r="J247" i="1"/>
  <c r="J250" i="1"/>
  <c r="J248" i="1"/>
  <c r="J254" i="1" l="1"/>
  <c r="J264" i="1" s="1"/>
  <c r="J276" i="1" s="1"/>
  <c r="I255" i="1"/>
  <c r="I264" i="1" s="1"/>
  <c r="I276" i="1" s="1"/>
  <c r="L229" i="1"/>
  <c r="K232" i="1"/>
  <c r="P227" i="1"/>
  <c r="M229" i="1" l="1"/>
  <c r="L232" i="1"/>
  <c r="Q227" i="1"/>
  <c r="S294" i="1"/>
  <c r="S262" i="1"/>
  <c r="S257" i="1"/>
  <c r="S196" i="1"/>
  <c r="S255" i="1" s="1"/>
  <c r="R196" i="1"/>
  <c r="G275" i="1"/>
  <c r="S261" i="1"/>
  <c r="O196" i="1"/>
  <c r="S247" i="1" s="1"/>
  <c r="S250" i="1"/>
  <c r="M196" i="1"/>
  <c r="S248" i="1" s="1"/>
  <c r="K196" i="1"/>
  <c r="S253" i="1" s="1"/>
  <c r="J196" i="1"/>
  <c r="S249" i="1" s="1"/>
  <c r="I196" i="1"/>
  <c r="S245" i="1" s="1"/>
  <c r="S254" i="1" l="1"/>
  <c r="N229" i="1"/>
  <c r="M232" i="1"/>
  <c r="Y196" i="1"/>
  <c r="R294" i="1"/>
  <c r="H294" i="1" s="1"/>
  <c r="W181" i="1"/>
  <c r="R262" i="1" s="1"/>
  <c r="R255" i="1"/>
  <c r="R181" i="1"/>
  <c r="P181" i="1"/>
  <c r="R261" i="1" s="1"/>
  <c r="O181" i="1"/>
  <c r="R247" i="1" s="1"/>
  <c r="R250" i="1"/>
  <c r="M181" i="1"/>
  <c r="R248" i="1" s="1"/>
  <c r="K181" i="1"/>
  <c r="J181" i="1"/>
  <c r="I181" i="1"/>
  <c r="R245" i="1" s="1"/>
  <c r="O230" i="1"/>
  <c r="R230" i="1" s="1"/>
  <c r="S264" i="1" l="1"/>
  <c r="S276" i="1" s="1"/>
  <c r="R254" i="1"/>
  <c r="O264" i="1"/>
  <c r="O276" i="1" s="1"/>
  <c r="N264" i="1"/>
  <c r="N276" i="1" s="1"/>
  <c r="R249" i="1"/>
  <c r="P264" i="1"/>
  <c r="P276" i="1" s="1"/>
  <c r="R253" i="1"/>
  <c r="Q264" i="1"/>
  <c r="Q276" i="1" s="1"/>
  <c r="O229" i="1"/>
  <c r="N232" i="1"/>
  <c r="M262" i="1"/>
  <c r="G262" i="1" s="1"/>
  <c r="H262" i="1" s="1"/>
  <c r="G257" i="1"/>
  <c r="H257" i="1" s="1"/>
  <c r="M255" i="1"/>
  <c r="G255" i="1" s="1"/>
  <c r="H255" i="1" s="1"/>
  <c r="M254" i="1"/>
  <c r="M261" i="1"/>
  <c r="G261" i="1" s="1"/>
  <c r="H261" i="1" s="1"/>
  <c r="M247" i="1"/>
  <c r="M250" i="1"/>
  <c r="G250" i="1" s="1"/>
  <c r="H250" i="1" s="1"/>
  <c r="M248" i="1"/>
  <c r="G248" i="1" s="1"/>
  <c r="H248" i="1" s="1"/>
  <c r="M253" i="1"/>
  <c r="M249" i="1"/>
  <c r="G247" i="1" l="1"/>
  <c r="H247" i="1" s="1"/>
  <c r="M264" i="1"/>
  <c r="M276" i="1" s="1"/>
  <c r="G254" i="1"/>
  <c r="H254" i="1" s="1"/>
  <c r="G249" i="1"/>
  <c r="H249" i="1" s="1"/>
  <c r="G246" i="1"/>
  <c r="H246" i="1" s="1"/>
  <c r="G253" i="1"/>
  <c r="H253" i="1" s="1"/>
  <c r="R264" i="1"/>
  <c r="R276" i="1" s="1"/>
  <c r="P229" i="1"/>
  <c r="O232" i="1"/>
  <c r="G245" i="1" l="1"/>
  <c r="H245" i="1" s="1"/>
  <c r="Q229" i="1"/>
  <c r="Q232" i="1" s="1"/>
  <c r="P232" i="1"/>
  <c r="Y151" i="1" l="1"/>
  <c r="Y71" i="1" l="1"/>
  <c r="G264" i="1" l="1"/>
  <c r="I265" i="1"/>
  <c r="J265" i="1" s="1"/>
  <c r="K265" i="1" s="1"/>
  <c r="L265" i="1" s="1"/>
  <c r="M265" i="1" s="1"/>
  <c r="N265" i="1" s="1"/>
  <c r="O265" i="1" s="1"/>
  <c r="P265" i="1" s="1"/>
  <c r="Q265" i="1" s="1"/>
  <c r="R265" i="1" s="1"/>
  <c r="S265" i="1" s="1"/>
  <c r="T265" i="1" s="1"/>
  <c r="H264" i="1" l="1"/>
  <c r="G276" i="1"/>
  <c r="H276" i="1" s="1"/>
  <c r="H327" i="1"/>
  <c r="G3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Alison</author>
  </authors>
  <commentList>
    <comment ref="U2" authorId="0" shapeId="0" xr:uid="{3C8DD7DB-FF3E-408A-A298-0C4AC96E5C8A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Grit and clocks defib</t>
        </r>
      </text>
    </comment>
    <comment ref="L3" authorId="0" shapeId="0" xr:uid="{397FC075-1BB1-45B5-99F6-26068E84491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phone internet postage </t>
        </r>
      </text>
    </comment>
    <comment ref="M3" authorId="0" shapeId="0" xr:uid="{77F648A3-5956-41A0-847A-13634DC41420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NCALC ICO SLCC</t>
        </r>
      </text>
    </comment>
    <comment ref="N3" authorId="0" shapeId="0" xr:uid="{4A9EF026-7AF1-4CD4-9818-65B0A17A44CB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Inc travel</t>
        </r>
      </text>
    </comment>
    <comment ref="S3" authorId="0" shapeId="0" xr:uid="{A289A067-9AD4-4D0A-97EB-E8A1F9A344BD}">
      <text>
        <r>
          <rPr>
            <b/>
            <sz val="9"/>
            <color indexed="81"/>
            <rFont val="Tahoma"/>
            <family val="2"/>
          </rPr>
          <t>Alison:</t>
        </r>
        <r>
          <rPr>
            <sz val="9"/>
            <color indexed="81"/>
            <rFont val="Tahoma"/>
            <family val="2"/>
          </rPr>
          <t xml:space="preserve">
Inspections etc</t>
        </r>
      </text>
    </comment>
  </commentList>
</comments>
</file>

<file path=xl/sharedStrings.xml><?xml version="1.0" encoding="utf-8"?>
<sst xmlns="http://schemas.openxmlformats.org/spreadsheetml/2006/main" count="713" uniqueCount="494">
  <si>
    <t>Receipts</t>
  </si>
  <si>
    <t>Payments</t>
  </si>
  <si>
    <t>Date</t>
  </si>
  <si>
    <t>Description</t>
  </si>
  <si>
    <t>Total</t>
  </si>
  <si>
    <t>Cq.No.</t>
  </si>
  <si>
    <t>Wages</t>
  </si>
  <si>
    <t>Ins.</t>
  </si>
  <si>
    <t>Lighting</t>
  </si>
  <si>
    <t>VAT</t>
  </si>
  <si>
    <t>&amp; Sec.137</t>
  </si>
  <si>
    <t>Insurance</t>
  </si>
  <si>
    <t>BUDGET</t>
  </si>
  <si>
    <t>MAY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</si>
  <si>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</si>
  <si>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</si>
  <si>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</si>
  <si>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</si>
  <si>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</si>
  <si>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</si>
  <si>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</si>
  <si>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</si>
  <si>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</si>
  <si>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JUN</t>
  </si>
  <si>
    <t>JUL</t>
  </si>
  <si>
    <t>Training</t>
  </si>
  <si>
    <t>Other payments (not in budget)</t>
  </si>
  <si>
    <t>Hire</t>
  </si>
  <si>
    <t>Stationery</t>
  </si>
  <si>
    <t>/Admin.</t>
  </si>
  <si>
    <t>of assets</t>
  </si>
  <si>
    <t>Website &amp; email</t>
  </si>
  <si>
    <t>Open Spaces</t>
  </si>
  <si>
    <t>Subs</t>
  </si>
  <si>
    <t>Audit</t>
  </si>
  <si>
    <t>Misc</t>
  </si>
  <si>
    <t>&amp; email</t>
  </si>
  <si>
    <t>Opening Balance</t>
  </si>
  <si>
    <t xml:space="preserve">Easton on the Hill Parish Council </t>
  </si>
  <si>
    <t>Precept</t>
  </si>
  <si>
    <t>Total expenditure July</t>
  </si>
  <si>
    <t>Total expenditure August</t>
  </si>
  <si>
    <t>Total expenditure September</t>
  </si>
  <si>
    <t>Total October</t>
  </si>
  <si>
    <t>Total November</t>
  </si>
  <si>
    <t>Total December</t>
  </si>
  <si>
    <t>Cumulative</t>
  </si>
  <si>
    <t>Total January</t>
  </si>
  <si>
    <t>Total Feb</t>
  </si>
  <si>
    <t>Total March</t>
  </si>
  <si>
    <t>RECEIPTS</t>
  </si>
  <si>
    <t>Staff costs inc hmrc</t>
  </si>
  <si>
    <t>Election</t>
  </si>
  <si>
    <t>Bank statement</t>
  </si>
  <si>
    <t xml:space="preserve">Total May </t>
  </si>
  <si>
    <t>less payments</t>
  </si>
  <si>
    <t>Bank reconciliation</t>
  </si>
  <si>
    <t>B/F balance</t>
  </si>
  <si>
    <t>£</t>
  </si>
  <si>
    <t>plus receipts</t>
  </si>
  <si>
    <t>Balance</t>
  </si>
  <si>
    <t>Adjustments</t>
  </si>
  <si>
    <t>May</t>
  </si>
  <si>
    <t>June</t>
  </si>
  <si>
    <t>July</t>
  </si>
  <si>
    <t>to date</t>
  </si>
  <si>
    <t>Unity Bank current</t>
  </si>
  <si>
    <t>payments not cleared</t>
  </si>
  <si>
    <t>Agrees with balance above</t>
  </si>
  <si>
    <t>August</t>
  </si>
  <si>
    <t>mileage</t>
  </si>
  <si>
    <t>September</t>
  </si>
  <si>
    <t>month</t>
  </si>
  <si>
    <t>October</t>
  </si>
  <si>
    <t>November</t>
  </si>
  <si>
    <t>wages</t>
  </si>
  <si>
    <t>paye</t>
  </si>
  <si>
    <t>insurance</t>
  </si>
  <si>
    <t>Room hire</t>
  </si>
  <si>
    <t>subs</t>
  </si>
  <si>
    <t>training</t>
  </si>
  <si>
    <t>audit</t>
  </si>
  <si>
    <t>st lighting</t>
  </si>
  <si>
    <t>Website /email</t>
  </si>
  <si>
    <t>vat</t>
  </si>
  <si>
    <t>December</t>
  </si>
  <si>
    <t>Cumulative payments</t>
  </si>
  <si>
    <t>Spent</t>
  </si>
  <si>
    <t>Receipts April</t>
  </si>
  <si>
    <t>PAYE/NI</t>
  </si>
  <si>
    <t>MAY 17%</t>
  </si>
  <si>
    <t>JUN 25%</t>
  </si>
  <si>
    <t>JUL 33%</t>
  </si>
  <si>
    <t>AUG 42%</t>
  </si>
  <si>
    <t>SEPT 50%</t>
  </si>
  <si>
    <t>General</t>
  </si>
  <si>
    <t>Sep total</t>
  </si>
  <si>
    <t>OCT 58%</t>
  </si>
  <si>
    <t>Total Oct</t>
  </si>
  <si>
    <t>Total payments</t>
  </si>
  <si>
    <t>spend</t>
  </si>
  <si>
    <t>NOV 67%</t>
  </si>
  <si>
    <t>Last year's</t>
  </si>
  <si>
    <t>This year's</t>
  </si>
  <si>
    <t>Year to date</t>
  </si>
  <si>
    <t>Full year</t>
  </si>
  <si>
    <t>Over/under</t>
  </si>
  <si>
    <t>Proposed</t>
  </si>
  <si>
    <t>Notes</t>
  </si>
  <si>
    <t>Forecast</t>
  </si>
  <si>
    <t>Staff Costs</t>
  </si>
  <si>
    <t xml:space="preserve">Clerk's salary incl HMRC </t>
  </si>
  <si>
    <t>?</t>
  </si>
  <si>
    <t>Clerk's expenses home office</t>
  </si>
  <si>
    <t>Clerk's mileage</t>
  </si>
  <si>
    <t>Clerk training and conference</t>
  </si>
  <si>
    <t>Gen Administration</t>
  </si>
  <si>
    <t>Audit Fee: Internal</t>
  </si>
  <si>
    <t>Audit Fee: External</t>
  </si>
  <si>
    <t>total subs budget 679</t>
  </si>
  <si>
    <t>Annual Membership fees - SLCC</t>
  </si>
  <si>
    <t xml:space="preserve">                       -  Northants CALC</t>
  </si>
  <si>
    <t>ICO Annual Membership</t>
  </si>
  <si>
    <t xml:space="preserve">Insurance </t>
  </si>
  <si>
    <t>Councillors travel allowance</t>
  </si>
  <si>
    <t>Stationery/photocopying/Postage/bank</t>
  </si>
  <si>
    <t>Councillors training sessions</t>
  </si>
  <si>
    <t>Rental for Meetings at Village Hall</t>
  </si>
  <si>
    <t>Website/hosting/emails/support</t>
  </si>
  <si>
    <t>£355 vision ict hosting ly</t>
  </si>
  <si>
    <t>Parks &amp; Open Spaces PF/The Close</t>
  </si>
  <si>
    <t>Annual play equipment inspection</t>
  </si>
  <si>
    <t>post install plus other</t>
  </si>
  <si>
    <t>Grass cutting</t>
  </si>
  <si>
    <t>Improvements/general maintenance PF</t>
  </si>
  <si>
    <t>Other open spaces grass cutting</t>
  </si>
  <si>
    <t>Trees and greens</t>
  </si>
  <si>
    <t>Public Lighting</t>
  </si>
  <si>
    <t>Supply charge</t>
  </si>
  <si>
    <t>Maintenance charge</t>
  </si>
  <si>
    <t>Repairs</t>
  </si>
  <si>
    <t>increased energy prices</t>
  </si>
  <si>
    <t>Section 137 Payments</t>
  </si>
  <si>
    <t>Royal British Legion wreath</t>
  </si>
  <si>
    <t>Projects/reserves</t>
  </si>
  <si>
    <t>General reserves build up</t>
  </si>
  <si>
    <t>Playing field project budget and spend</t>
  </si>
  <si>
    <t xml:space="preserve">Precept </t>
  </si>
  <si>
    <t>Allotments</t>
  </si>
  <si>
    <t>Bank savings interest</t>
  </si>
  <si>
    <t>Donation VH</t>
  </si>
  <si>
    <t>Total excl PF</t>
  </si>
  <si>
    <t>Donations/grants PF/ hire income</t>
  </si>
  <si>
    <t>Total receipts</t>
  </si>
  <si>
    <t xml:space="preserve"> Less Payments </t>
  </si>
  <si>
    <t>To/(From) General Reserves</t>
  </si>
  <si>
    <t>20/21</t>
  </si>
  <si>
    <t>21/22</t>
  </si>
  <si>
    <t>22/23</t>
  </si>
  <si>
    <t>Reserves levels</t>
  </si>
  <si>
    <t>(inclu 10k grant)</t>
  </si>
  <si>
    <t>19/20</t>
  </si>
  <si>
    <t>18/19</t>
  </si>
  <si>
    <t>17/18</t>
  </si>
  <si>
    <t>Additional notes</t>
  </si>
  <si>
    <t>Precept egs</t>
  </si>
  <si>
    <t>PC tax</t>
  </si>
  <si>
    <t>per annum</t>
  </si>
  <si>
    <t>Examples</t>
  </si>
  <si>
    <t>£2.167 per 1k</t>
  </si>
  <si>
    <t>Using Tax base band D 20/21</t>
  </si>
  <si>
    <t>Tax base 461.3</t>
  </si>
  <si>
    <t>Previous precepts</t>
  </si>
  <si>
    <t>2016/17</t>
  </si>
  <si>
    <t xml:space="preserve"> plus 2 %</t>
  </si>
  <si>
    <t>minus 1.5%</t>
  </si>
  <si>
    <t>plus 5.7%</t>
  </si>
  <si>
    <t>plus 31.3%</t>
  </si>
  <si>
    <t>plus 4%</t>
  </si>
  <si>
    <t>£1313 extra</t>
  </si>
  <si>
    <t>Total costs/budget needed, basic, projects, PF</t>
  </si>
  <si>
    <t>Total basic running costs budget/spend</t>
  </si>
  <si>
    <t>Village Clock annual service remove</t>
  </si>
  <si>
    <t>Village Hall clock</t>
  </si>
  <si>
    <t>Other maintenance rest village incl grit, defib</t>
  </si>
  <si>
    <t>Moved to S137</t>
  </si>
  <si>
    <t>A</t>
  </si>
  <si>
    <t>B</t>
  </si>
  <si>
    <t>A+B</t>
  </si>
  <si>
    <t>Total projects inlc PF</t>
  </si>
  <si>
    <t>Total projects/reserves/extras excl PF</t>
  </si>
  <si>
    <t>Audit, int and ext</t>
  </si>
  <si>
    <t>Cllr travel</t>
  </si>
  <si>
    <t>Trees survey/works</t>
  </si>
  <si>
    <t>Cllr/Clerk training</t>
  </si>
  <si>
    <t>Parks &amp; Open Spaces grass, PF</t>
  </si>
  <si>
    <t>Parks &amp; Open Spaces grass village</t>
  </si>
  <si>
    <t>Maintenance PF</t>
  </si>
  <si>
    <t>inspections</t>
  </si>
  <si>
    <t>Lighting, total</t>
  </si>
  <si>
    <t>Ketton Drift</t>
  </si>
  <si>
    <t>Budget</t>
  </si>
  <si>
    <t>Grand total expenditure</t>
  </si>
  <si>
    <t>DEC 75%</t>
  </si>
  <si>
    <t>JAN 83%</t>
  </si>
  <si>
    <t>FEB 92%</t>
  </si>
  <si>
    <t>Bank interest</t>
  </si>
  <si>
    <t>BUDGET FOR 23/24</t>
  </si>
  <si>
    <t>actual 21/22</t>
  </si>
  <si>
    <t>budget 22/23</t>
  </si>
  <si>
    <t>to end Oct 22</t>
  </si>
  <si>
    <t>2023-2024</t>
  </si>
  <si>
    <t>April</t>
  </si>
  <si>
    <t>Dec</t>
  </si>
  <si>
    <t>Jan</t>
  </si>
  <si>
    <t>Feb</t>
  </si>
  <si>
    <t>Mar</t>
  </si>
  <si>
    <t>Nov</t>
  </si>
  <si>
    <t>Total Nov</t>
  </si>
  <si>
    <t>Total Jan</t>
  </si>
  <si>
    <t>Total year</t>
  </si>
  <si>
    <t>Maint. PF</t>
  </si>
  <si>
    <t>Maint. Other</t>
  </si>
  <si>
    <t>Donations/S137</t>
  </si>
  <si>
    <t>Basic payments (excluding VAT)</t>
  </si>
  <si>
    <t>% spent</t>
  </si>
  <si>
    <t>ACTUAL</t>
  </si>
  <si>
    <t>EXPENDITURE AGAINST BUDGET</t>
  </si>
  <si>
    <t>Reserves/projects SPEND</t>
  </si>
  <si>
    <t>Memberships subs</t>
  </si>
  <si>
    <t>JUNE</t>
  </si>
  <si>
    <t>JULY</t>
  </si>
  <si>
    <t xml:space="preserve">FEB </t>
  </si>
  <si>
    <t>APR 8%</t>
  </si>
  <si>
    <t>Grand total income</t>
  </si>
  <si>
    <t>Total June</t>
  </si>
  <si>
    <t>Other expenditure, from grants</t>
  </si>
  <si>
    <t>project</t>
  </si>
  <si>
    <t>Other - planning war mem</t>
  </si>
  <si>
    <t>back pay pay award</t>
  </si>
  <si>
    <t>pay rise</t>
  </si>
  <si>
    <t>hire income</t>
  </si>
  <si>
    <t>Footpaths</t>
  </si>
  <si>
    <t>Local Gov't Re-organisation/clock fund</t>
  </si>
  <si>
    <t>C/F figures</t>
  </si>
  <si>
    <t>plus 3%</t>
  </si>
  <si>
    <t>grants</t>
  </si>
  <si>
    <t>Clerk's Overtime/back pay</t>
  </si>
  <si>
    <t>grant, donations</t>
  </si>
  <si>
    <t>6%?</t>
  </si>
  <si>
    <t>£18 per 2 hour meeting, £10 1 hour. No increase proposed as yet</t>
  </si>
  <si>
    <t>£500 maintenance, £1800 caretaker</t>
  </si>
  <si>
    <t>The Drift, MVAS, Spring Close?</t>
  </si>
  <si>
    <t>survey, works</t>
  </si>
  <si>
    <t>£235 pq - no increase planned</t>
  </si>
  <si>
    <t>repairs from projects/reserves TY</t>
  </si>
  <si>
    <t>Air Ambulance Service/other</t>
  </si>
  <si>
    <t>clock repair fund</t>
  </si>
  <si>
    <t>footpath project</t>
  </si>
  <si>
    <t>election</t>
  </si>
  <si>
    <t>Spring Close SW</t>
  </si>
  <si>
    <t>Tax base 463</t>
  </si>
  <si>
    <t xml:space="preserve">% increase </t>
  </si>
  <si>
    <t>on LY budget</t>
  </si>
  <si>
    <t>% increase</t>
  </si>
  <si>
    <t>on FY f/cast</t>
  </si>
  <si>
    <t>£120 pm approx now x 3.6 SSE 51.51</t>
  </si>
  <si>
    <t>Website/other projects</t>
  </si>
  <si>
    <t>divide by tax base 463 = £81.96</t>
  </si>
  <si>
    <t>8% increase</t>
  </si>
  <si>
    <t xml:space="preserve">Earmarked </t>
  </si>
  <si>
    <t>incl 6k vat claim back</t>
  </si>
  <si>
    <t>lights</t>
  </si>
  <si>
    <t>plus receipts to date</t>
  </si>
  <si>
    <t>receipts for month</t>
  </si>
  <si>
    <t>less payments to date</t>
  </si>
  <si>
    <t>payments for month</t>
  </si>
  <si>
    <t>Adjustments for non cleared etc</t>
  </si>
  <si>
    <t>Agreed with above</t>
  </si>
  <si>
    <t>Receipts ex vat reclaims</t>
  </si>
  <si>
    <t>Receipts May</t>
  </si>
  <si>
    <t>Receipts June</t>
  </si>
  <si>
    <t>Receipts July</t>
  </si>
  <si>
    <t>Receipts Aug</t>
  </si>
  <si>
    <t>VAT reclaim</t>
  </si>
  <si>
    <t>Total April</t>
  </si>
  <si>
    <t>General reserves contribution</t>
  </si>
  <si>
    <t>Election build up</t>
  </si>
  <si>
    <t>BP</t>
  </si>
  <si>
    <t>Staff other costs HO, miles, admin</t>
  </si>
  <si>
    <t>Bank statements current account</t>
  </si>
  <si>
    <t>Instant access</t>
  </si>
  <si>
    <t>DD</t>
  </si>
  <si>
    <t>Total bank</t>
  </si>
  <si>
    <t>Plus income</t>
  </si>
  <si>
    <t>Total income</t>
  </si>
  <si>
    <t>Total spent</t>
  </si>
  <si>
    <t>Balance C/F plus income less expenditure</t>
  </si>
  <si>
    <t>equals running cash total</t>
  </si>
  <si>
    <t>Woodland grant</t>
  </si>
  <si>
    <t>Total awarded</t>
  </si>
  <si>
    <t>Spent 23/24</t>
  </si>
  <si>
    <t>To be spent on</t>
  </si>
  <si>
    <t>Remainder</t>
  </si>
  <si>
    <t>Stone for path extension £60</t>
  </si>
  <si>
    <t>2 bug hotels, bird and bat boxes, bird feeding stations £610</t>
  </si>
  <si>
    <t>Shrubs/wildflowers/bulbs/seeds £300</t>
  </si>
  <si>
    <t>Wood and fittings for new benches £100</t>
  </si>
  <si>
    <t>Outdoor classroom/gazebo kit £1200</t>
  </si>
  <si>
    <t>Info boards £280</t>
  </si>
  <si>
    <t>*</t>
  </si>
  <si>
    <t>Notes:</t>
  </si>
  <si>
    <t>to be spent after 31/3/23</t>
  </si>
  <si>
    <t>Total July</t>
  </si>
  <si>
    <t>Total Aug</t>
  </si>
  <si>
    <t>Spent to date</t>
  </si>
  <si>
    <t>Difference</t>
  </si>
  <si>
    <t>Net balance</t>
  </si>
  <si>
    <t>Net budget position so far</t>
  </si>
  <si>
    <t>Admin, bank - in above</t>
  </si>
  <si>
    <t>WPFC</t>
  </si>
  <si>
    <t>project money and asset maintenance</t>
  </si>
  <si>
    <t>Total Dec</t>
  </si>
  <si>
    <t>garage roof to come out, car park, refurb pav?</t>
  </si>
  <si>
    <t>Note</t>
  </si>
  <si>
    <t>Asset Maintenance, grit, defib, Drift</t>
  </si>
  <si>
    <t>grant</t>
  </si>
  <si>
    <t>PO collection</t>
  </si>
  <si>
    <t>GMC</t>
  </si>
  <si>
    <t>WPFC credit</t>
  </si>
  <si>
    <t>General reserves</t>
  </si>
  <si>
    <t>S137 payments, incl clock</t>
  </si>
  <si>
    <t>Footpaths C/F £500 now in reserves</t>
  </si>
  <si>
    <t>Back pay, clerk</t>
  </si>
  <si>
    <t>PLAYING FIELD</t>
  </si>
  <si>
    <t>PLAYING FIELD ONLY</t>
  </si>
  <si>
    <t>Mainten</t>
  </si>
  <si>
    <t>Elec</t>
  </si>
  <si>
    <t>pavilion</t>
  </si>
  <si>
    <t>Water</t>
  </si>
  <si>
    <t xml:space="preserve">Waste </t>
  </si>
  <si>
    <t>Colln contract</t>
  </si>
  <si>
    <t>Waste</t>
  </si>
  <si>
    <t>NNC</t>
  </si>
  <si>
    <t>Misc maint</t>
  </si>
  <si>
    <t>Project</t>
  </si>
  <si>
    <t>non grant</t>
  </si>
  <si>
    <t>Rospa</t>
  </si>
  <si>
    <t>Inspection</t>
  </si>
  <si>
    <t>Earmarked reserves</t>
  </si>
  <si>
    <t>Total May</t>
  </si>
  <si>
    <t>Other projects unspecified</t>
  </si>
  <si>
    <t>Footpaths C/F project</t>
  </si>
  <si>
    <t xml:space="preserve">Election </t>
  </si>
  <si>
    <t>RESERVES position</t>
  </si>
  <si>
    <t>Hire income/WPFC/ACC</t>
  </si>
  <si>
    <t>Donations to PF/from other PC</t>
  </si>
  <si>
    <t>Grant payments</t>
  </si>
  <si>
    <t>Info board at PF</t>
  </si>
  <si>
    <t>total</t>
  </si>
  <si>
    <t>25/26</t>
  </si>
  <si>
    <t>Total budget = £4158</t>
  </si>
  <si>
    <t>Based on 4 cuts pm PF (except April, Sep, Oct) and 2 cuts pm for rest.</t>
  </si>
  <si>
    <t>Date of invoice</t>
  </si>
  <si>
    <t>Amount of invoice</t>
  </si>
  <si>
    <t>Plus other costs</t>
  </si>
  <si>
    <t>Dates of cuts</t>
  </si>
  <si>
    <t>Paid meeting</t>
  </si>
  <si>
    <t>Cum total</t>
  </si>
  <si>
    <t>GROUNDS MAINTENANCE CONTRACTOR</t>
  </si>
  <si>
    <t>Total budget = £2950</t>
  </si>
  <si>
    <t>GMC materials £250 (approx. £20 pm) to do the repairs etc requested</t>
  </si>
  <si>
    <t>Labour £2700 (equates to £225 pm 15pm at £15ph x 12m)</t>
  </si>
  <si>
    <t>Labour</t>
  </si>
  <si>
    <t>Materials</t>
  </si>
  <si>
    <t>Cum total labour</t>
  </si>
  <si>
    <t>Cum total material</t>
  </si>
  <si>
    <t>11 hrs</t>
  </si>
  <si>
    <t>£203.42 scarifier, seed, fuel</t>
  </si>
  <si>
    <t>£150 scarifier costs</t>
  </si>
  <si>
    <t>9.5 hrs</t>
  </si>
  <si>
    <t>356.28 £206.28 exc scarifier</t>
  </si>
  <si>
    <t>Keys, fertiliser, cable ties.</t>
  </si>
  <si>
    <t>Keys to be paid for by club £6.50</t>
  </si>
  <si>
    <t>Total with additional costs</t>
  </si>
  <si>
    <t>Cum total, grass alone</t>
  </si>
  <si>
    <t>PLAYING FIELD AND PAVILION RUNNING COSTS</t>
  </si>
  <si>
    <t>APRIL</t>
  </si>
  <si>
    <t>ELEC</t>
  </si>
  <si>
    <t>WATER</t>
  </si>
  <si>
    <t>BINS</t>
  </si>
  <si>
    <t>FIRE/H&amp;S</t>
  </si>
  <si>
    <t>TV LIC</t>
  </si>
  <si>
    <t>CCTV</t>
  </si>
  <si>
    <t>UTILITY</t>
  </si>
  <si>
    <t>WASTE</t>
  </si>
  <si>
    <t>PUMP SERV</t>
  </si>
  <si>
    <t>FIRE TNG</t>
  </si>
  <si>
    <t>PEST CON</t>
  </si>
  <si>
    <t>ELEC TEST</t>
  </si>
  <si>
    <t>EV 5 YRS</t>
  </si>
  <si>
    <t>CCTV MOB</t>
  </si>
  <si>
    <t>ROSPA</t>
  </si>
  <si>
    <t>AUGUST</t>
  </si>
  <si>
    <t>MAINT</t>
  </si>
  <si>
    <t>ASSETS</t>
  </si>
  <si>
    <t>ACC</t>
  </si>
  <si>
    <t>H&amp;S/ASSET</t>
  </si>
  <si>
    <t>INCOME</t>
  </si>
  <si>
    <t>KSFC</t>
  </si>
  <si>
    <t>TOTAL</t>
  </si>
  <si>
    <t>APPROX</t>
  </si>
  <si>
    <t>ANNUAL COSTS</t>
  </si>
  <si>
    <t>PF MAINT</t>
  </si>
  <si>
    <t>Insurance claim</t>
  </si>
  <si>
    <t>leg kits</t>
  </si>
  <si>
    <t>all</t>
  </si>
  <si>
    <t>paid</t>
  </si>
  <si>
    <t>Grass, PF</t>
  </si>
  <si>
    <t>TAG plus</t>
  </si>
  <si>
    <t>Grass, rest village</t>
  </si>
  <si>
    <t>Labour invoice</t>
  </si>
  <si>
    <t>Labour Contract</t>
  </si>
  <si>
    <t>extra swings/slide</t>
  </si>
  <si>
    <t>mar</t>
  </si>
  <si>
    <t>so far</t>
  </si>
  <si>
    <t>Labour budget pa</t>
  </si>
  <si>
    <t>pm</t>
  </si>
  <si>
    <t>pa</t>
  </si>
  <si>
    <t xml:space="preserve">Ave hours </t>
  </si>
  <si>
    <t>slide/swings</t>
  </si>
  <si>
    <t>pavilion and</t>
  </si>
  <si>
    <t>5m at £350</t>
  </si>
  <si>
    <t>whole year</t>
  </si>
  <si>
    <t>air con</t>
  </si>
  <si>
    <t>no invoice submitted</t>
  </si>
  <si>
    <t>VAT reclaim received</t>
  </si>
  <si>
    <t>Receipts &amp; Payments 2026 2027</t>
  </si>
  <si>
    <t>MVAS 1k C/F</t>
  </si>
  <si>
    <t>Land registration, sol fees £1.6k C/F</t>
  </si>
  <si>
    <t>cash balance March 2026</t>
  </si>
  <si>
    <t>land reg sol costs</t>
  </si>
  <si>
    <t>MVAS C/F</t>
  </si>
  <si>
    <t>PLI £275 (paid in March 2026</t>
  </si>
  <si>
    <t>£37.11 parts</t>
  </si>
  <si>
    <t>26/27 budget = £5000</t>
  </si>
  <si>
    <t>PF £3500, Village £1500</t>
  </si>
  <si>
    <t>PLUS NEW IN 26/27 EXTRA  - NETTLES £60 PM, HEDGE THE CLOSE £15PM, HEDGES PF £100 TWICE A YEAR</t>
  </si>
  <si>
    <t>Contractor quote £3932</t>
  </si>
  <si>
    <t>plus £275 PLI insurance (using PC equipment) = £4207</t>
  </si>
  <si>
    <t>allotment rent S Petrie</t>
  </si>
  <si>
    <t>allotment rent E Hanson</t>
  </si>
  <si>
    <t>PO cash allotment rent</t>
  </si>
  <si>
    <t>NNC finnce precept</t>
  </si>
  <si>
    <t>Bourne skip hire cash cans</t>
  </si>
  <si>
    <t>Yu energy streetlights</t>
  </si>
  <si>
    <t>Yu energy elec pavilion</t>
  </si>
  <si>
    <t>Village hall hire charge</t>
  </si>
  <si>
    <t>HMRC employer/ee payment</t>
  </si>
  <si>
    <t>J Rice salary</t>
  </si>
  <si>
    <t>St Johns Ambulance donation</t>
  </si>
  <si>
    <t>rent Bradberry chq</t>
  </si>
  <si>
    <t>Yu energy The Briers lights</t>
  </si>
  <si>
    <t>Lloyds card payment</t>
  </si>
  <si>
    <t>Viking RAJA paper</t>
  </si>
  <si>
    <t>Clerk mileage</t>
  </si>
  <si>
    <t>NCALC fees and audit</t>
  </si>
  <si>
    <t>NNC waste</t>
  </si>
  <si>
    <t>Ink plan, home office and bank charge</t>
  </si>
  <si>
    <t>T Davenport</t>
  </si>
  <si>
    <t>New energy Valda lights</t>
  </si>
  <si>
    <t>Grant for winter warmers</t>
  </si>
  <si>
    <t>Grounds maintenance contractor T Cowling</t>
  </si>
  <si>
    <t>StableHire Ltd stump grinder hire</t>
  </si>
  <si>
    <t>T Perkins bird spikes/glue</t>
  </si>
  <si>
    <t>signs</t>
  </si>
  <si>
    <t>cement and no more nails</t>
  </si>
  <si>
    <t>Village Hall hiring cost</t>
  </si>
  <si>
    <t>Reimburse Clerk, milegae, refreshments, therm, M/S</t>
  </si>
  <si>
    <t>Yu Energy The Briers lights</t>
  </si>
  <si>
    <t>Yu Energy electricity pavilion</t>
  </si>
  <si>
    <t>HMRC employee/er</t>
  </si>
  <si>
    <t>Clerk salary</t>
  </si>
  <si>
    <t>Wave water bill</t>
  </si>
  <si>
    <t>K Cox Handiman grass cutting</t>
  </si>
  <si>
    <t>Bison Assist Legionnaires</t>
  </si>
  <si>
    <t>Lloyds</t>
  </si>
  <si>
    <t>Bank charges</t>
  </si>
  <si>
    <t>Screwfix</t>
  </si>
  <si>
    <t>phone plan</t>
  </si>
  <si>
    <t>ACC hire cost</t>
  </si>
  <si>
    <t>Valda strretlights</t>
  </si>
  <si>
    <t>at 17% thru the year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</si>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</sst>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1" formatCode="_-* #,##0_-;\-* #,##0_-;_-* &quot;-&quot;_-;_-@_-"/>
    <numFmt numFmtId="44" formatCode="_-&quot;£&quot;* #,##0.00_-;\-&quot;£&quot;* #,##0.00_-;_-&quot;£&quot;* &quot;-&quot;??_-;_-@_-"/>
    <numFmt numFmtId="164" formatCode="&quot;£&quot;#,##0.00"/>
    <numFmt numFmtId="165" formatCode="#,##0.00_ ;\-#,##0.00\ "/>
  </numFmts>
  <fonts count="53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4"/>
      <name val="Arial"/>
      <family val="2"/>
    </font>
    <font>
      <sz val="9"/>
      <color theme="5"/>
      <name val="Arial"/>
      <family val="2"/>
    </font>
    <font>
      <u/>
      <sz val="9"/>
      <color rgb="FFFF0000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i/>
      <sz val="10"/>
      <color theme="4"/>
      <name val="Arial"/>
      <family val="2"/>
    </font>
    <font>
      <i/>
      <sz val="10"/>
      <color theme="9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b/>
      <sz val="10"/>
      <name val="Arial"/>
      <family val="2"/>
    </font>
    <font>
      <sz val="1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41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4" fontId="2" fillId="0" borderId="0" xfId="0" applyNumberFormat="1" applyFont="1"/>
    <xf numFmtId="44" fontId="2" fillId="0" borderId="0" xfId="0" applyNumberFormat="1" applyFont="1" applyAlignment="1">
      <alignment horizontal="center"/>
    </xf>
    <xf numFmtId="44" fontId="2" fillId="0" borderId="2" xfId="0" applyNumberFormat="1" applyFont="1" applyBorder="1"/>
    <xf numFmtId="0" fontId="2" fillId="0" borderId="2" xfId="0" applyFont="1" applyBorder="1"/>
    <xf numFmtId="44" fontId="0" fillId="0" borderId="0" xfId="0" applyNumberFormat="1"/>
    <xf numFmtId="44" fontId="2" fillId="0" borderId="1" xfId="0" applyNumberFormat="1" applyFont="1" applyBorder="1"/>
    <xf numFmtId="14" fontId="2" fillId="0" borderId="0" xfId="0" applyNumberFormat="1" applyFont="1"/>
    <xf numFmtId="44" fontId="8" fillId="0" borderId="0" xfId="0" applyNumberFormat="1" applyFont="1"/>
    <xf numFmtId="14" fontId="8" fillId="0" borderId="0" xfId="0" applyNumberFormat="1" applyFont="1"/>
    <xf numFmtId="44" fontId="8" fillId="0" borderId="2" xfId="0" applyNumberFormat="1" applyFont="1" applyBorder="1"/>
    <xf numFmtId="0" fontId="8" fillId="0" borderId="0" xfId="0" applyFont="1"/>
    <xf numFmtId="8" fontId="2" fillId="0" borderId="0" xfId="0" applyNumberFormat="1" applyFont="1"/>
    <xf numFmtId="8" fontId="8" fillId="0" borderId="0" xfId="0" applyNumberFormat="1" applyFont="1"/>
    <xf numFmtId="4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6" fontId="2" fillId="0" borderId="0" xfId="0" applyNumberFormat="1" applyFont="1"/>
    <xf numFmtId="17" fontId="2" fillId="0" borderId="0" xfId="0" applyNumberFormat="1" applyFont="1"/>
    <xf numFmtId="0" fontId="1" fillId="0" borderId="0" xfId="0" applyFont="1"/>
    <xf numFmtId="0" fontId="1" fillId="0" borderId="2" xfId="0" applyFont="1" applyBorder="1"/>
    <xf numFmtId="14" fontId="1" fillId="0" borderId="0" xfId="0" applyNumberFormat="1" applyFont="1"/>
    <xf numFmtId="44" fontId="1" fillId="0" borderId="0" xfId="0" applyNumberFormat="1" applyFont="1"/>
    <xf numFmtId="0" fontId="8" fillId="2" borderId="0" xfId="0" applyFont="1" applyFill="1" applyAlignment="1">
      <alignment horizontal="center"/>
    </xf>
    <xf numFmtId="44" fontId="8" fillId="2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0" fillId="2" borderId="0" xfId="0" applyFill="1"/>
    <xf numFmtId="14" fontId="5" fillId="0" borderId="0" xfId="0" applyNumberFormat="1" applyFont="1"/>
    <xf numFmtId="17" fontId="8" fillId="0" borderId="2" xfId="0" applyNumberFormat="1" applyFont="1" applyBorder="1"/>
    <xf numFmtId="2" fontId="1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16" fontId="2" fillId="0" borderId="0" xfId="0" applyNumberFormat="1" applyFont="1"/>
    <xf numFmtId="44" fontId="8" fillId="0" borderId="1" xfId="0" applyNumberFormat="1" applyFont="1" applyBorder="1"/>
    <xf numFmtId="4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8" fontId="1" fillId="0" borderId="0" xfId="0" applyNumberFormat="1" applyFont="1" applyAlignment="1">
      <alignment horizontal="justify" vertical="center" wrapText="1"/>
    </xf>
    <xf numFmtId="44" fontId="2" fillId="0" borderId="0" xfId="3" applyFont="1"/>
    <xf numFmtId="17" fontId="0" fillId="2" borderId="0" xfId="0" applyNumberFormat="1" applyFill="1"/>
    <xf numFmtId="8" fontId="1" fillId="0" borderId="0" xfId="0" applyNumberFormat="1" applyFont="1"/>
    <xf numFmtId="164" fontId="2" fillId="0" borderId="0" xfId="0" applyNumberFormat="1" applyFont="1"/>
    <xf numFmtId="16" fontId="1" fillId="0" borderId="0" xfId="0" applyNumberFormat="1" applyFont="1"/>
    <xf numFmtId="8" fontId="0" fillId="0" borderId="0" xfId="0" applyNumberFormat="1"/>
    <xf numFmtId="16" fontId="8" fillId="0" borderId="0" xfId="0" applyNumberFormat="1" applyFont="1"/>
    <xf numFmtId="2" fontId="8" fillId="0" borderId="0" xfId="0" applyNumberFormat="1" applyFont="1"/>
    <xf numFmtId="0" fontId="12" fillId="0" borderId="0" xfId="0" applyFont="1"/>
    <xf numFmtId="10" fontId="3" fillId="0" borderId="0" xfId="0" applyNumberFormat="1" applyFont="1"/>
    <xf numFmtId="0" fontId="5" fillId="0" borderId="0" xfId="0" applyFont="1" applyAlignment="1">
      <alignment horizontal="right"/>
    </xf>
    <xf numFmtId="6" fontId="8" fillId="0" borderId="0" xfId="0" applyNumberFormat="1" applyFont="1"/>
    <xf numFmtId="0" fontId="14" fillId="0" borderId="0" xfId="0" applyFont="1"/>
    <xf numFmtId="0" fontId="15" fillId="0" borderId="0" xfId="0" applyFont="1"/>
    <xf numFmtId="2" fontId="16" fillId="0" borderId="3" xfId="0" applyNumberFormat="1" applyFont="1" applyBorder="1" applyAlignment="1">
      <alignment horizontal="center"/>
    </xf>
    <xf numFmtId="0" fontId="17" fillId="2" borderId="4" xfId="0" applyFont="1" applyFill="1" applyBorder="1"/>
    <xf numFmtId="0" fontId="16" fillId="0" borderId="4" xfId="0" applyFont="1" applyBorder="1" applyAlignment="1">
      <alignment horizontal="center"/>
    </xf>
    <xf numFmtId="0" fontId="17" fillId="0" borderId="4" xfId="0" applyFont="1" applyBorder="1"/>
    <xf numFmtId="0" fontId="16" fillId="2" borderId="5" xfId="0" applyFont="1" applyFill="1" applyBorder="1" applyAlignment="1">
      <alignment horizontal="center"/>
    </xf>
    <xf numFmtId="0" fontId="18" fillId="0" borderId="0" xfId="0" applyFont="1"/>
    <xf numFmtId="0" fontId="16" fillId="0" borderId="0" xfId="0" applyFont="1"/>
    <xf numFmtId="0" fontId="19" fillId="0" borderId="0" xfId="0" applyFont="1"/>
    <xf numFmtId="2" fontId="16" fillId="0" borderId="6" xfId="0" applyNumberFormat="1" applyFont="1" applyBorder="1" applyAlignment="1">
      <alignment horizontal="center"/>
    </xf>
    <xf numFmtId="14" fontId="17" fillId="2" borderId="0" xfId="0" applyNumberFormat="1" applyFont="1" applyFill="1"/>
    <xf numFmtId="2" fontId="16" fillId="0" borderId="0" xfId="0" applyNumberFormat="1" applyFont="1" applyAlignment="1">
      <alignment horizontal="center"/>
    </xf>
    <xf numFmtId="0" fontId="17" fillId="0" borderId="0" xfId="0" applyFont="1"/>
    <xf numFmtId="0" fontId="16" fillId="2" borderId="7" xfId="0" applyFont="1" applyFill="1" applyBorder="1" applyAlignment="1">
      <alignment horizontal="center"/>
    </xf>
    <xf numFmtId="2" fontId="0" fillId="0" borderId="0" xfId="0" applyNumberFormat="1"/>
    <xf numFmtId="2" fontId="20" fillId="0" borderId="8" xfId="0" applyNumberFormat="1" applyFont="1" applyBorder="1" applyAlignment="1">
      <alignment horizontal="center"/>
    </xf>
    <xf numFmtId="0" fontId="15" fillId="0" borderId="8" xfId="0" applyFont="1" applyBorder="1"/>
    <xf numFmtId="0" fontId="21" fillId="0" borderId="8" xfId="0" applyFont="1" applyBorder="1"/>
    <xf numFmtId="4" fontId="0" fillId="0" borderId="0" xfId="0" applyNumberFormat="1"/>
    <xf numFmtId="2" fontId="19" fillId="0" borderId="8" xfId="0" applyNumberFormat="1" applyFont="1" applyBorder="1"/>
    <xf numFmtId="2" fontId="18" fillId="0" borderId="8" xfId="0" applyNumberFormat="1" applyFont="1" applyBorder="1"/>
    <xf numFmtId="2" fontId="18" fillId="0" borderId="0" xfId="0" applyNumberFormat="1" applyFont="1"/>
    <xf numFmtId="0" fontId="22" fillId="0" borderId="0" xfId="0" applyFont="1"/>
    <xf numFmtId="2" fontId="19" fillId="0" borderId="8" xfId="0" applyNumberFormat="1" applyFont="1" applyBorder="1" applyAlignment="1">
      <alignment horizontal="right"/>
    </xf>
    <xf numFmtId="0" fontId="23" fillId="0" borderId="0" xfId="0" applyFont="1"/>
    <xf numFmtId="2" fontId="19" fillId="3" borderId="8" xfId="0" applyNumberFormat="1" applyFont="1" applyFill="1" applyBorder="1"/>
    <xf numFmtId="10" fontId="18" fillId="0" borderId="0" xfId="0" applyNumberFormat="1" applyFont="1"/>
    <xf numFmtId="4" fontId="18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/>
    </xf>
    <xf numFmtId="0" fontId="25" fillId="0" borderId="0" xfId="0" applyFont="1"/>
    <xf numFmtId="0" fontId="18" fillId="3" borderId="0" xfId="0" applyFont="1" applyFill="1"/>
    <xf numFmtId="4" fontId="19" fillId="0" borderId="0" xfId="0" applyNumberFormat="1" applyFont="1"/>
    <xf numFmtId="0" fontId="14" fillId="0" borderId="0" xfId="0" applyFont="1" applyAlignment="1">
      <alignment horizontal="right"/>
    </xf>
    <xf numFmtId="2" fontId="14" fillId="0" borderId="8" xfId="0" applyNumberFormat="1" applyFont="1" applyBorder="1"/>
    <xf numFmtId="0" fontId="21" fillId="0" borderId="0" xfId="0" applyFont="1"/>
    <xf numFmtId="0" fontId="26" fillId="0" borderId="0" xfId="0" applyFont="1" applyAlignment="1">
      <alignment horizontal="right"/>
    </xf>
    <xf numFmtId="4" fontId="19" fillId="0" borderId="8" xfId="0" applyNumberFormat="1" applyFont="1" applyBorder="1"/>
    <xf numFmtId="0" fontId="27" fillId="0" borderId="8" xfId="0" applyFont="1" applyBorder="1"/>
    <xf numFmtId="4" fontId="18" fillId="0" borderId="9" xfId="0" applyNumberFormat="1" applyFont="1" applyBorder="1"/>
    <xf numFmtId="0" fontId="27" fillId="3" borderId="8" xfId="0" applyFont="1" applyFill="1" applyBorder="1"/>
    <xf numFmtId="4" fontId="19" fillId="3" borderId="9" xfId="0" applyNumberFormat="1" applyFont="1" applyFill="1" applyBorder="1"/>
    <xf numFmtId="4" fontId="18" fillId="3" borderId="0" xfId="0" applyNumberFormat="1" applyFont="1" applyFill="1"/>
    <xf numFmtId="0" fontId="22" fillId="3" borderId="0" xfId="0" applyFont="1" applyFill="1"/>
    <xf numFmtId="2" fontId="28" fillId="3" borderId="9" xfId="0" applyNumberFormat="1" applyFont="1" applyFill="1" applyBorder="1"/>
    <xf numFmtId="4" fontId="22" fillId="3" borderId="0" xfId="0" applyNumberFormat="1" applyFont="1" applyFill="1"/>
    <xf numFmtId="4" fontId="27" fillId="3" borderId="8" xfId="0" applyNumberFormat="1" applyFont="1" applyFill="1" applyBorder="1"/>
    <xf numFmtId="2" fontId="28" fillId="0" borderId="9" xfId="0" applyNumberFormat="1" applyFont="1" applyBorder="1"/>
    <xf numFmtId="4" fontId="14" fillId="0" borderId="8" xfId="0" applyNumberFormat="1" applyFont="1" applyBorder="1"/>
    <xf numFmtId="2" fontId="17" fillId="0" borderId="8" xfId="0" applyNumberFormat="1" applyFont="1" applyBorder="1"/>
    <xf numFmtId="2" fontId="19" fillId="0" borderId="9" xfId="0" applyNumberFormat="1" applyFont="1" applyBorder="1"/>
    <xf numFmtId="4" fontId="19" fillId="0" borderId="8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2" fontId="14" fillId="0" borderId="8" xfId="0" applyNumberFormat="1" applyFont="1" applyBorder="1" applyAlignment="1">
      <alignment horizontal="right"/>
    </xf>
    <xf numFmtId="2" fontId="17" fillId="0" borderId="8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2" fontId="14" fillId="0" borderId="9" xfId="0" applyNumberFormat="1" applyFont="1" applyBorder="1" applyAlignment="1">
      <alignment horizontal="right"/>
    </xf>
    <xf numFmtId="0" fontId="20" fillId="0" borderId="0" xfId="0" applyFont="1"/>
    <xf numFmtId="0" fontId="14" fillId="0" borderId="8" xfId="0" applyFont="1" applyBorder="1"/>
    <xf numFmtId="0" fontId="17" fillId="0" borderId="8" xfId="0" applyFont="1" applyBorder="1"/>
    <xf numFmtId="0" fontId="19" fillId="0" borderId="0" xfId="0" applyFont="1" applyAlignment="1">
      <alignment horizontal="right"/>
    </xf>
    <xf numFmtId="0" fontId="19" fillId="0" borderId="8" xfId="0" applyFont="1" applyBorder="1"/>
    <xf numFmtId="0" fontId="18" fillId="0" borderId="8" xfId="0" applyFont="1" applyBorder="1"/>
    <xf numFmtId="9" fontId="18" fillId="0" borderId="0" xfId="0" applyNumberFormat="1" applyFont="1"/>
    <xf numFmtId="0" fontId="13" fillId="0" borderId="0" xfId="0" applyFont="1"/>
    <xf numFmtId="0" fontId="19" fillId="2" borderId="8" xfId="0" applyFont="1" applyFill="1" applyBorder="1"/>
    <xf numFmtId="9" fontId="25" fillId="0" borderId="0" xfId="0" applyNumberFormat="1" applyFont="1"/>
    <xf numFmtId="4" fontId="19" fillId="3" borderId="8" xfId="0" applyNumberFormat="1" applyFont="1" applyFill="1" applyBorder="1"/>
    <xf numFmtId="4" fontId="14" fillId="3" borderId="8" xfId="0" applyNumberFormat="1" applyFont="1" applyFill="1" applyBorder="1"/>
    <xf numFmtId="2" fontId="14" fillId="2" borderId="8" xfId="0" applyNumberFormat="1" applyFont="1" applyFill="1" applyBorder="1"/>
    <xf numFmtId="2" fontId="19" fillId="0" borderId="0" xfId="0" applyNumberFormat="1" applyFont="1"/>
    <xf numFmtId="2" fontId="17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8" fontId="18" fillId="0" borderId="0" xfId="0" applyNumberFormat="1" applyFont="1"/>
    <xf numFmtId="8" fontId="25" fillId="0" borderId="0" xfId="0" applyNumberFormat="1" applyFont="1"/>
    <xf numFmtId="0" fontId="26" fillId="0" borderId="0" xfId="0" applyFont="1"/>
    <xf numFmtId="164" fontId="25" fillId="0" borderId="0" xfId="0" applyNumberFormat="1" applyFont="1"/>
    <xf numFmtId="165" fontId="14" fillId="0" borderId="0" xfId="3" applyNumberFormat="1" applyFont="1" applyBorder="1"/>
    <xf numFmtId="165" fontId="19" fillId="0" borderId="0" xfId="3" applyNumberFormat="1" applyFont="1" applyBorder="1"/>
    <xf numFmtId="44" fontId="18" fillId="0" borderId="0" xfId="0" applyNumberFormat="1" applyFont="1"/>
    <xf numFmtId="0" fontId="29" fillId="0" borderId="0" xfId="0" applyFont="1"/>
    <xf numFmtId="2" fontId="21" fillId="0" borderId="0" xfId="0" applyNumberFormat="1" applyFont="1"/>
    <xf numFmtId="0" fontId="3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31" fillId="0" borderId="0" xfId="0" applyFont="1"/>
    <xf numFmtId="0" fontId="8" fillId="2" borderId="0" xfId="0" applyFont="1" applyFill="1"/>
    <xf numFmtId="9" fontId="2" fillId="0" borderId="0" xfId="4" applyFont="1"/>
    <xf numFmtId="14" fontId="33" fillId="0" borderId="0" xfId="0" applyNumberFormat="1" applyFont="1"/>
    <xf numFmtId="17" fontId="33" fillId="0" borderId="0" xfId="0" applyNumberFormat="1" applyFont="1"/>
    <xf numFmtId="17" fontId="33" fillId="0" borderId="2" xfId="0" applyNumberFormat="1" applyFont="1" applyBorder="1"/>
    <xf numFmtId="44" fontId="1" fillId="0" borderId="2" xfId="0" applyNumberFormat="1" applyFont="1" applyBorder="1"/>
    <xf numFmtId="14" fontId="2" fillId="0" borderId="2" xfId="0" applyNumberFormat="1" applyFont="1" applyBorder="1"/>
    <xf numFmtId="14" fontId="1" fillId="0" borderId="2" xfId="0" applyNumberFormat="1" applyFont="1" applyBorder="1"/>
    <xf numFmtId="44" fontId="2" fillId="2" borderId="0" xfId="0" applyNumberFormat="1" applyFont="1" applyFill="1"/>
    <xf numFmtId="17" fontId="1" fillId="0" borderId="0" xfId="0" applyNumberFormat="1" applyFont="1"/>
    <xf numFmtId="44" fontId="1" fillId="0" borderId="0" xfId="0" applyNumberFormat="1" applyFont="1" applyAlignment="1">
      <alignment horizontal="right"/>
    </xf>
    <xf numFmtId="4" fontId="14" fillId="0" borderId="11" xfId="0" applyNumberFormat="1" applyFont="1" applyBorder="1"/>
    <xf numFmtId="2" fontId="17" fillId="0" borderId="11" xfId="0" applyNumberFormat="1" applyFont="1" applyBorder="1"/>
    <xf numFmtId="4" fontId="19" fillId="0" borderId="11" xfId="0" applyNumberFormat="1" applyFont="1" applyBorder="1"/>
    <xf numFmtId="0" fontId="27" fillId="3" borderId="11" xfId="0" applyFont="1" applyFill="1" applyBorder="1"/>
    <xf numFmtId="2" fontId="19" fillId="0" borderId="12" xfId="0" applyNumberFormat="1" applyFont="1" applyBorder="1"/>
    <xf numFmtId="4" fontId="14" fillId="2" borderId="13" xfId="0" applyNumberFormat="1" applyFont="1" applyFill="1" applyBorder="1"/>
    <xf numFmtId="2" fontId="17" fillId="2" borderId="13" xfId="0" applyNumberFormat="1" applyFont="1" applyFill="1" applyBorder="1"/>
    <xf numFmtId="4" fontId="19" fillId="2" borderId="13" xfId="0" applyNumberFormat="1" applyFont="1" applyFill="1" applyBorder="1"/>
    <xf numFmtId="0" fontId="27" fillId="2" borderId="13" xfId="0" applyFont="1" applyFill="1" applyBorder="1"/>
    <xf numFmtId="2" fontId="14" fillId="2" borderId="10" xfId="0" applyNumberFormat="1" applyFont="1" applyFill="1" applyBorder="1"/>
    <xf numFmtId="2" fontId="14" fillId="2" borderId="8" xfId="0" applyNumberFormat="1" applyFont="1" applyFill="1" applyBorder="1" applyAlignment="1">
      <alignment horizontal="center"/>
    </xf>
    <xf numFmtId="2" fontId="17" fillId="2" borderId="8" xfId="0" applyNumberFormat="1" applyFont="1" applyFill="1" applyBorder="1"/>
    <xf numFmtId="2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/>
    <xf numFmtId="0" fontId="17" fillId="2" borderId="8" xfId="0" applyFont="1" applyFill="1" applyBorder="1"/>
    <xf numFmtId="0" fontId="1" fillId="2" borderId="0" xfId="0" applyFont="1" applyFill="1"/>
    <xf numFmtId="164" fontId="19" fillId="0" borderId="0" xfId="0" applyNumberFormat="1" applyFont="1"/>
    <xf numFmtId="4" fontId="25" fillId="0" borderId="0" xfId="0" applyNumberFormat="1" applyFont="1"/>
    <xf numFmtId="8" fontId="19" fillId="0" borderId="0" xfId="0" applyNumberFormat="1" applyFont="1"/>
    <xf numFmtId="0" fontId="16" fillId="2" borderId="0" xfId="0" applyFont="1" applyFill="1" applyAlignment="1">
      <alignment horizontal="center"/>
    </xf>
    <xf numFmtId="10" fontId="31" fillId="0" borderId="0" xfId="4" applyNumberFormat="1" applyFont="1"/>
    <xf numFmtId="0" fontId="34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0" xfId="0" applyFont="1" applyAlignment="1">
      <alignment horizontal="justify" vertical="center" wrapText="1"/>
    </xf>
    <xf numFmtId="8" fontId="8" fillId="0" borderId="0" xfId="0" applyNumberFormat="1" applyFont="1" applyAlignment="1">
      <alignment wrapText="1"/>
    </xf>
    <xf numFmtId="12" fontId="2" fillId="0" borderId="0" xfId="0" applyNumberFormat="1" applyFont="1"/>
    <xf numFmtId="12" fontId="1" fillId="0" borderId="0" xfId="0" applyNumberFormat="1" applyFont="1"/>
    <xf numFmtId="9" fontId="33" fillId="2" borderId="0" xfId="4" applyFont="1" applyFill="1"/>
    <xf numFmtId="0" fontId="3" fillId="2" borderId="0" xfId="0" applyFont="1" applyFill="1"/>
    <xf numFmtId="0" fontId="2" fillId="2" borderId="0" xfId="0" applyFont="1" applyFill="1"/>
    <xf numFmtId="9" fontId="2" fillId="2" borderId="0" xfId="4" applyFont="1" applyFill="1"/>
    <xf numFmtId="9" fontId="1" fillId="0" borderId="0" xfId="4" applyFont="1" applyFill="1"/>
    <xf numFmtId="9" fontId="2" fillId="0" borderId="0" xfId="4" applyFont="1" applyFill="1"/>
    <xf numFmtId="8" fontId="3" fillId="0" borderId="0" xfId="0" applyNumberFormat="1" applyFont="1"/>
    <xf numFmtId="14" fontId="3" fillId="0" borderId="0" xfId="0" applyNumberFormat="1" applyFont="1"/>
    <xf numFmtId="9" fontId="3" fillId="0" borderId="0" xfId="4" applyFont="1" applyFill="1" applyBorder="1"/>
    <xf numFmtId="0" fontId="35" fillId="0" borderId="0" xfId="0" applyFont="1"/>
    <xf numFmtId="16" fontId="3" fillId="0" borderId="0" xfId="0" applyNumberFormat="1" applyFont="1"/>
    <xf numFmtId="0" fontId="36" fillId="0" borderId="0" xfId="0" applyFont="1"/>
    <xf numFmtId="0" fontId="37" fillId="0" borderId="0" xfId="0" applyFont="1"/>
    <xf numFmtId="9" fontId="3" fillId="0" borderId="0" xfId="4" applyFont="1"/>
    <xf numFmtId="17" fontId="3" fillId="0" borderId="0" xfId="0" applyNumberFormat="1" applyFont="1"/>
    <xf numFmtId="9" fontId="38" fillId="0" borderId="0" xfId="4" applyFont="1"/>
    <xf numFmtId="0" fontId="39" fillId="0" borderId="0" xfId="0" applyFont="1"/>
    <xf numFmtId="0" fontId="38" fillId="0" borderId="0" xfId="0" applyFont="1"/>
    <xf numFmtId="9" fontId="4" fillId="0" borderId="0" xfId="4" applyFont="1" applyFill="1" applyBorder="1"/>
    <xf numFmtId="0" fontId="40" fillId="0" borderId="0" xfId="0" applyFont="1"/>
    <xf numFmtId="0" fontId="41" fillId="0" borderId="0" xfId="0" applyFont="1"/>
    <xf numFmtId="0" fontId="33" fillId="2" borderId="0" xfId="0" applyFont="1" applyFill="1"/>
    <xf numFmtId="44" fontId="8" fillId="2" borderId="0" xfId="0" applyNumberFormat="1" applyFont="1" applyFill="1"/>
    <xf numFmtId="6" fontId="0" fillId="0" borderId="0" xfId="0" applyNumberFormat="1"/>
    <xf numFmtId="13" fontId="2" fillId="0" borderId="0" xfId="0" applyNumberFormat="1" applyFont="1"/>
    <xf numFmtId="9" fontId="8" fillId="2" borderId="0" xfId="4" applyFont="1" applyFill="1"/>
    <xf numFmtId="9" fontId="0" fillId="0" borderId="0" xfId="4" applyFont="1"/>
    <xf numFmtId="9" fontId="3" fillId="0" borderId="0" xfId="4" applyFont="1" applyFill="1"/>
    <xf numFmtId="0" fontId="42" fillId="2" borderId="0" xfId="0" applyFont="1" applyFill="1"/>
    <xf numFmtId="0" fontId="42" fillId="0" borderId="0" xfId="0" applyFont="1"/>
    <xf numFmtId="0" fontId="43" fillId="0" borderId="0" xfId="0" applyFont="1"/>
    <xf numFmtId="6" fontId="3" fillId="0" borderId="0" xfId="0" applyNumberFormat="1" applyFont="1"/>
    <xf numFmtId="164" fontId="1" fillId="0" borderId="0" xfId="2" applyNumberFormat="1" applyFont="1"/>
    <xf numFmtId="9" fontId="5" fillId="0" borderId="0" xfId="0" applyNumberFormat="1" applyFont="1"/>
    <xf numFmtId="2" fontId="5" fillId="0" borderId="0" xfId="4" applyNumberFormat="1" applyFont="1" applyFill="1"/>
    <xf numFmtId="0" fontId="3" fillId="0" borderId="0" xfId="0" applyFont="1" applyAlignment="1">
      <alignment horizontal="center"/>
    </xf>
    <xf numFmtId="9" fontId="38" fillId="0" borderId="0" xfId="4" applyFont="1" applyFill="1"/>
    <xf numFmtId="14" fontId="3" fillId="0" borderId="0" xfId="1" applyNumberFormat="1" applyFont="1"/>
    <xf numFmtId="10" fontId="8" fillId="2" borderId="0" xfId="0" applyNumberFormat="1" applyFont="1" applyFill="1"/>
    <xf numFmtId="9" fontId="0" fillId="2" borderId="0" xfId="4" applyFont="1" applyFill="1"/>
    <xf numFmtId="9" fontId="1" fillId="2" borderId="0" xfId="4" applyFont="1" applyFill="1"/>
    <xf numFmtId="0" fontId="4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7" fillId="4" borderId="14" xfId="0" applyFont="1" applyFill="1" applyBorder="1" applyAlignment="1">
      <alignment vertical="center" wrapText="1"/>
    </xf>
    <xf numFmtId="0" fontId="47" fillId="4" borderId="15" xfId="0" applyFont="1" applyFill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164" fontId="45" fillId="0" borderId="7" xfId="0" applyNumberFormat="1" applyFont="1" applyBorder="1" applyAlignment="1">
      <alignment vertical="center" wrapText="1"/>
    </xf>
    <xf numFmtId="0" fontId="44" fillId="2" borderId="0" xfId="0" applyFont="1" applyFill="1"/>
    <xf numFmtId="0" fontId="48" fillId="2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9" fillId="4" borderId="14" xfId="0" applyFont="1" applyFill="1" applyBorder="1" applyAlignment="1">
      <alignment vertical="center" wrapText="1"/>
    </xf>
    <xf numFmtId="0" fontId="49" fillId="4" borderId="15" xfId="0" applyFont="1" applyFill="1" applyBorder="1" applyAlignment="1">
      <alignment vertical="center" wrapText="1"/>
    </xf>
    <xf numFmtId="0" fontId="49" fillId="2" borderId="15" xfId="0" applyFont="1" applyFill="1" applyBorder="1" applyAlignment="1">
      <alignment vertical="center" wrapText="1"/>
    </xf>
    <xf numFmtId="0" fontId="49" fillId="4" borderId="7" xfId="0" applyFont="1" applyFill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7" xfId="0" applyNumberFormat="1" applyFont="1" applyBorder="1" applyAlignment="1">
      <alignment vertical="center" wrapText="1"/>
    </xf>
    <xf numFmtId="0" fontId="50" fillId="0" borderId="17" xfId="0" applyFont="1" applyBorder="1" applyAlignment="1">
      <alignment vertical="center" wrapText="1"/>
    </xf>
    <xf numFmtId="14" fontId="50" fillId="0" borderId="17" xfId="0" applyNumberFormat="1" applyFont="1" applyBorder="1" applyAlignment="1">
      <alignment vertical="center" wrapText="1"/>
    </xf>
    <xf numFmtId="8" fontId="50" fillId="0" borderId="18" xfId="0" applyNumberFormat="1" applyFont="1" applyBorder="1" applyAlignment="1">
      <alignment vertical="center" wrapText="1"/>
    </xf>
    <xf numFmtId="8" fontId="50" fillId="0" borderId="7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164" fontId="1" fillId="0" borderId="0" xfId="0" applyNumberFormat="1" applyFont="1"/>
    <xf numFmtId="6" fontId="45" fillId="0" borderId="18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14" fontId="45" fillId="0" borderId="17" xfId="0" applyNumberFormat="1" applyFont="1" applyBorder="1" applyAlignment="1">
      <alignment vertical="center" wrapText="1"/>
    </xf>
    <xf numFmtId="6" fontId="45" fillId="0" borderId="17" xfId="0" applyNumberFormat="1" applyFont="1" applyBorder="1" applyAlignment="1">
      <alignment vertical="center" wrapText="1"/>
    </xf>
    <xf numFmtId="164" fontId="45" fillId="0" borderId="0" xfId="0" applyNumberFormat="1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6" fontId="45" fillId="0" borderId="0" xfId="0" applyNumberFormat="1" applyFont="1" applyAlignment="1">
      <alignment vertical="center" wrapText="1"/>
    </xf>
    <xf numFmtId="17" fontId="45" fillId="0" borderId="0" xfId="0" applyNumberFormat="1" applyFont="1" applyAlignment="1">
      <alignment vertical="center"/>
    </xf>
    <xf numFmtId="0" fontId="5" fillId="2" borderId="0" xfId="0" applyFont="1" applyFill="1"/>
    <xf numFmtId="14" fontId="45" fillId="0" borderId="16" xfId="0" applyNumberFormat="1" applyFont="1" applyBorder="1" applyAlignment="1">
      <alignment vertical="center" wrapText="1"/>
    </xf>
    <xf numFmtId="0" fontId="51" fillId="0" borderId="0" xfId="0" applyFont="1"/>
    <xf numFmtId="0" fontId="49" fillId="4" borderId="16" xfId="0" applyFont="1" applyFill="1" applyBorder="1" applyAlignment="1">
      <alignment vertical="center" wrapText="1"/>
    </xf>
    <xf numFmtId="0" fontId="49" fillId="4" borderId="17" xfId="0" applyFont="1" applyFill="1" applyBorder="1" applyAlignment="1">
      <alignment vertical="center" wrapText="1"/>
    </xf>
    <xf numFmtId="0" fontId="49" fillId="2" borderId="17" xfId="0" applyFont="1" applyFill="1" applyBorder="1" applyAlignment="1">
      <alignment vertical="center" wrapText="1"/>
    </xf>
    <xf numFmtId="0" fontId="49" fillId="4" borderId="0" xfId="0" applyFont="1" applyFill="1" applyAlignment="1">
      <alignment vertical="center" wrapText="1"/>
    </xf>
    <xf numFmtId="17" fontId="49" fillId="4" borderId="17" xfId="0" applyNumberFormat="1" applyFont="1" applyFill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44" fontId="45" fillId="0" borderId="7" xfId="0" applyNumberFormat="1" applyFont="1" applyBorder="1" applyAlignment="1">
      <alignment vertical="center" wrapText="1"/>
    </xf>
    <xf numFmtId="14" fontId="45" fillId="0" borderId="7" xfId="0" applyNumberFormat="1" applyFont="1" applyBorder="1" applyAlignment="1">
      <alignment vertical="center" wrapText="1"/>
    </xf>
    <xf numFmtId="6" fontId="45" fillId="0" borderId="7" xfId="0" applyNumberFormat="1" applyFont="1" applyBorder="1" applyAlignment="1">
      <alignment vertical="center" wrapText="1"/>
    </xf>
    <xf numFmtId="14" fontId="45" fillId="0" borderId="8" xfId="0" applyNumberFormat="1" applyFont="1" applyBorder="1" applyAlignment="1">
      <alignment vertical="center" wrapText="1"/>
    </xf>
    <xf numFmtId="164" fontId="45" fillId="0" borderId="8" xfId="0" applyNumberFormat="1" applyFont="1" applyBorder="1" applyAlignment="1">
      <alignment vertical="center" wrapText="1"/>
    </xf>
    <xf numFmtId="44" fontId="45" fillId="0" borderId="8" xfId="0" applyNumberFormat="1" applyFont="1" applyBorder="1" applyAlignment="1">
      <alignment vertical="center" wrapText="1"/>
    </xf>
    <xf numFmtId="0" fontId="45" fillId="0" borderId="8" xfId="0" applyFont="1" applyBorder="1" applyAlignment="1">
      <alignment vertical="center" wrapText="1"/>
    </xf>
    <xf numFmtId="6" fontId="45" fillId="0" borderId="8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vertical="center" wrapText="1"/>
    </xf>
    <xf numFmtId="2" fontId="50" fillId="0" borderId="17" xfId="0" applyNumberFormat="1" applyFont="1" applyBorder="1" applyAlignment="1">
      <alignment horizontal="left" vertical="center" wrapText="1"/>
    </xf>
    <xf numFmtId="17" fontId="50" fillId="0" borderId="19" xfId="0" applyNumberFormat="1" applyFont="1" applyBorder="1" applyAlignment="1">
      <alignment vertical="center" wrapText="1"/>
    </xf>
    <xf numFmtId="2" fontId="50" fillId="0" borderId="7" xfId="0" applyNumberFormat="1" applyFont="1" applyBorder="1" applyAlignment="1">
      <alignment horizontal="left" vertical="center" wrapText="1"/>
    </xf>
    <xf numFmtId="14" fontId="50" fillId="0" borderId="7" xfId="0" applyNumberFormat="1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17" fontId="0" fillId="0" borderId="8" xfId="0" applyNumberFormat="1" applyBorder="1"/>
    <xf numFmtId="8" fontId="50" fillId="0" borderId="8" xfId="0" applyNumberFormat="1" applyFont="1" applyBorder="1" applyAlignment="1">
      <alignment vertical="center" wrapText="1"/>
    </xf>
    <xf numFmtId="2" fontId="50" fillId="0" borderId="8" xfId="0" applyNumberFormat="1" applyFont="1" applyBorder="1" applyAlignment="1">
      <alignment horizontal="left" vertical="center" wrapText="1"/>
    </xf>
    <xf numFmtId="14" fontId="0" fillId="0" borderId="8" xfId="0" applyNumberFormat="1" applyBorder="1"/>
    <xf numFmtId="0" fontId="50" fillId="0" borderId="8" xfId="0" applyFont="1" applyBorder="1" applyAlignment="1">
      <alignment vertical="center" wrapText="1"/>
    </xf>
    <xf numFmtId="8" fontId="52" fillId="0" borderId="7" xfId="0" applyNumberFormat="1" applyFont="1" applyBorder="1" applyAlignment="1">
      <alignment vertical="center" wrapText="1"/>
    </xf>
    <xf numFmtId="164" fontId="0" fillId="2" borderId="8" xfId="0" applyNumberFormat="1" applyFill="1" applyBorder="1"/>
    <xf numFmtId="0" fontId="0" fillId="0" borderId="8" xfId="0" applyBorder="1"/>
    <xf numFmtId="6" fontId="45" fillId="0" borderId="19" xfId="0" applyNumberFormat="1" applyFont="1" applyBorder="1" applyAlignment="1">
      <alignment vertical="center" wrapText="1"/>
    </xf>
    <xf numFmtId="0" fontId="46" fillId="2" borderId="0" xfId="0" applyFont="1" applyFill="1" applyAlignment="1">
      <alignment vertical="center"/>
    </xf>
    <xf numFmtId="0" fontId="45" fillId="0" borderId="18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14" fontId="45" fillId="0" borderId="18" xfId="0" applyNumberFormat="1" applyFont="1" applyBorder="1" applyAlignment="1">
      <alignment vertical="center" wrapText="1"/>
    </xf>
    <xf numFmtId="14" fontId="45" fillId="0" borderId="19" xfId="0" applyNumberFormat="1" applyFont="1" applyBorder="1" applyAlignment="1">
      <alignment vertical="center" wrapText="1"/>
    </xf>
    <xf numFmtId="14" fontId="45" fillId="0" borderId="16" xfId="0" applyNumberFormat="1" applyFont="1" applyBorder="1" applyAlignment="1">
      <alignment vertical="center" wrapText="1"/>
    </xf>
    <xf numFmtId="6" fontId="45" fillId="0" borderId="18" xfId="0" applyNumberFormat="1" applyFont="1" applyBorder="1" applyAlignment="1">
      <alignment vertical="center" wrapText="1"/>
    </xf>
    <xf numFmtId="6" fontId="45" fillId="0" borderId="19" xfId="0" applyNumberFormat="1" applyFont="1" applyBorder="1" applyAlignment="1">
      <alignment vertical="center" wrapText="1"/>
    </xf>
    <xf numFmtId="6" fontId="45" fillId="0" borderId="16" xfId="0" applyNumberFormat="1" applyFont="1" applyBorder="1" applyAlignment="1">
      <alignment vertical="center" wrapText="1"/>
    </xf>
    <xf numFmtId="0" fontId="8" fillId="0" borderId="0" xfId="0" applyFont="1"/>
    <xf numFmtId="8" fontId="50" fillId="0" borderId="18" xfId="0" applyNumberFormat="1" applyFont="1" applyBorder="1" applyAlignment="1">
      <alignment vertical="center" wrapText="1"/>
    </xf>
    <xf numFmtId="0" fontId="50" fillId="0" borderId="16" xfId="0" applyFont="1" applyBorder="1" applyAlignment="1">
      <alignment vertical="center" wrapText="1"/>
    </xf>
    <xf numFmtId="17" fontId="50" fillId="0" borderId="18" xfId="0" applyNumberFormat="1" applyFont="1" applyBorder="1" applyAlignment="1">
      <alignment vertical="center" wrapText="1"/>
    </xf>
    <xf numFmtId="17" fontId="50" fillId="0" borderId="16" xfId="0" applyNumberFormat="1" applyFont="1" applyBorder="1" applyAlignment="1">
      <alignment vertical="center" wrapText="1"/>
    </xf>
    <xf numFmtId="8" fontId="50" fillId="0" borderId="16" xfId="0" applyNumberFormat="1" applyFont="1" applyBorder="1" applyAlignment="1">
      <alignment vertical="center" wrapText="1"/>
    </xf>
    <xf numFmtId="2" fontId="50" fillId="0" borderId="18" xfId="0" applyNumberFormat="1" applyFont="1" applyBorder="1" applyAlignment="1">
      <alignment vertical="center" wrapText="1"/>
    </xf>
    <xf numFmtId="2" fontId="50" fillId="0" borderId="16" xfId="0" applyNumberFormat="1" applyFont="1" applyBorder="1" applyAlignment="1">
      <alignment vertical="center" wrapText="1"/>
    </xf>
    <xf numFmtId="14" fontId="50" fillId="0" borderId="18" xfId="0" applyNumberFormat="1" applyFont="1" applyBorder="1" applyAlignment="1">
      <alignment vertical="center" wrapText="1"/>
    </xf>
    <xf numFmtId="14" fontId="50" fillId="0" borderId="16" xfId="0" applyNumberFormat="1" applyFont="1" applyBorder="1" applyAlignment="1">
      <alignment vertical="center" wrapText="1"/>
    </xf>
  </cellXfs>
  <cellStyles count="5">
    <cellStyle name="Comma [0]" xfId="2" builtinId="6"/>
    <cellStyle name="Currency" xfId="3" builtinId="4"/>
    <cellStyle name="Hyperlink" xfId="1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92"/>
  <sheetViews>
    <sheetView topLeftCell="D1" zoomScaleNormal="100" workbookViewId="0">
      <pane ySplit="2" topLeftCell="A274" activePane="bottomLeft" state="frozen"/>
      <selection activeCell="C1" sqref="C1"/>
      <selection pane="bottomLeft" activeCell="E223" sqref="E223:H307"/>
    </sheetView>
  </sheetViews>
  <sheetFormatPr defaultColWidth="9.109375" defaultRowHeight="10.199999999999999" x14ac:dyDescent="0.2"/>
  <cols>
    <col min="1" max="1" width="25" style="2" bestFit="1" customWidth="1"/>
    <col min="2" max="2" width="18.88671875" style="2" bestFit="1" customWidth="1"/>
    <col min="3" max="3" width="13" style="4" bestFit="1" customWidth="1"/>
    <col min="4" max="4" width="10.44140625" style="4" bestFit="1" customWidth="1"/>
    <col min="5" max="5" width="25.6640625" style="2" bestFit="1" customWidth="1"/>
    <col min="6" max="6" width="9.88671875" style="2" bestFit="1" customWidth="1"/>
    <col min="7" max="7" width="12.109375" style="4" bestFit="1" customWidth="1"/>
    <col min="8" max="11" width="9.88671875" style="4" bestFit="1" customWidth="1"/>
    <col min="12" max="12" width="10.109375" style="4" bestFit="1" customWidth="1"/>
    <col min="13" max="19" width="9.88671875" style="4" bestFit="1" customWidth="1"/>
    <col min="20" max="20" width="11.6640625" style="4" bestFit="1" customWidth="1"/>
    <col min="21" max="21" width="7.6640625" style="4" bestFit="1" customWidth="1"/>
    <col min="22" max="22" width="10.88671875" style="4" customWidth="1"/>
    <col min="23" max="23" width="9.33203125" style="4" bestFit="1" customWidth="1"/>
    <col min="24" max="24" width="9" style="4" bestFit="1" customWidth="1"/>
    <col min="25" max="25" width="9.88671875" style="4" bestFit="1" customWidth="1"/>
    <col min="26" max="26" width="10.33203125" style="2" bestFit="1" customWidth="1"/>
    <col min="27" max="16384" width="9.109375" style="2"/>
  </cols>
  <sheetData>
    <row r="1" spans="1:24" x14ac:dyDescent="0.2">
      <c r="A1" s="14" t="s">
        <v>38</v>
      </c>
      <c r="B1" s="14"/>
      <c r="E1" s="295" t="s">
        <v>437</v>
      </c>
      <c r="F1" s="295"/>
      <c r="L1" s="24" t="s">
        <v>70</v>
      </c>
      <c r="U1" s="24" t="s">
        <v>431</v>
      </c>
      <c r="V1" s="24" t="s">
        <v>419</v>
      </c>
    </row>
    <row r="2" spans="1:24" x14ac:dyDescent="0.2">
      <c r="A2" s="18" t="s">
        <v>0</v>
      </c>
      <c r="B2" s="25" t="s">
        <v>50</v>
      </c>
      <c r="C2" s="5"/>
      <c r="D2" s="26" t="s">
        <v>1</v>
      </c>
      <c r="E2" s="1"/>
      <c r="F2" s="1"/>
      <c r="G2" s="5"/>
      <c r="H2" s="37" t="s">
        <v>75</v>
      </c>
      <c r="I2" s="37" t="s">
        <v>76</v>
      </c>
      <c r="J2" s="37" t="s">
        <v>77</v>
      </c>
      <c r="K2" s="37" t="s">
        <v>78</v>
      </c>
      <c r="L2" s="5" t="s">
        <v>28</v>
      </c>
      <c r="M2" s="37" t="s">
        <v>79</v>
      </c>
      <c r="N2" s="37" t="s">
        <v>80</v>
      </c>
      <c r="O2" s="37" t="s">
        <v>81</v>
      </c>
      <c r="P2" s="37" t="s">
        <v>82</v>
      </c>
      <c r="Q2" s="37" t="s">
        <v>237</v>
      </c>
      <c r="R2" s="37" t="s">
        <v>83</v>
      </c>
      <c r="S2" s="37" t="s">
        <v>418</v>
      </c>
      <c r="T2" s="37" t="s">
        <v>420</v>
      </c>
      <c r="U2" s="37" t="s">
        <v>221</v>
      </c>
      <c r="V2" s="37" t="s">
        <v>222</v>
      </c>
      <c r="W2" s="37" t="s">
        <v>223</v>
      </c>
      <c r="X2" s="37" t="s">
        <v>84</v>
      </c>
    </row>
    <row r="3" spans="1:24" x14ac:dyDescent="0.2">
      <c r="A3" s="18" t="s">
        <v>2</v>
      </c>
      <c r="B3" s="18" t="s">
        <v>3</v>
      </c>
      <c r="C3" s="17" t="s">
        <v>4</v>
      </c>
      <c r="D3" s="17" t="s">
        <v>2</v>
      </c>
      <c r="E3" s="18" t="s">
        <v>3</v>
      </c>
      <c r="F3" s="18" t="s">
        <v>5</v>
      </c>
      <c r="G3" s="17" t="s">
        <v>4</v>
      </c>
      <c r="H3" s="17" t="s">
        <v>6</v>
      </c>
      <c r="I3" s="17" t="s">
        <v>89</v>
      </c>
      <c r="J3" s="17" t="s">
        <v>7</v>
      </c>
      <c r="K3" s="17" t="s">
        <v>27</v>
      </c>
      <c r="L3" s="17" t="s">
        <v>29</v>
      </c>
      <c r="M3" s="17" t="s">
        <v>33</v>
      </c>
      <c r="N3" s="17" t="s">
        <v>25</v>
      </c>
      <c r="O3" s="17" t="s">
        <v>34</v>
      </c>
      <c r="P3" s="17" t="s">
        <v>8</v>
      </c>
      <c r="Q3" s="17" t="s">
        <v>35</v>
      </c>
      <c r="R3" s="17" t="s">
        <v>36</v>
      </c>
      <c r="S3" s="17" t="s">
        <v>32</v>
      </c>
      <c r="T3" s="17"/>
      <c r="U3" s="17" t="s">
        <v>30</v>
      </c>
      <c r="V3" s="17"/>
      <c r="W3" s="17" t="s">
        <v>10</v>
      </c>
      <c r="X3" s="17" t="s">
        <v>9</v>
      </c>
    </row>
    <row r="4" spans="1:24" x14ac:dyDescent="0.2">
      <c r="A4" s="12">
        <v>46113</v>
      </c>
      <c r="B4" s="14" t="s">
        <v>37</v>
      </c>
      <c r="C4" s="177">
        <v>21342.57</v>
      </c>
      <c r="D4" s="10">
        <v>46121</v>
      </c>
      <c r="E4" s="21" t="s">
        <v>455</v>
      </c>
      <c r="F4" s="21"/>
      <c r="G4" s="4">
        <f>SUM((H4:X4))</f>
        <v>319.09999999999997</v>
      </c>
      <c r="P4" s="4">
        <v>303.89999999999998</v>
      </c>
      <c r="X4" s="4">
        <v>15.2</v>
      </c>
    </row>
    <row r="5" spans="1:24" x14ac:dyDescent="0.2">
      <c r="A5" s="23">
        <v>46119</v>
      </c>
      <c r="B5" s="21" t="s">
        <v>469</v>
      </c>
      <c r="C5" s="3">
        <v>3</v>
      </c>
      <c r="D5" s="178"/>
      <c r="E5" s="21" t="s">
        <v>456</v>
      </c>
      <c r="F5" s="21"/>
      <c r="G5" s="4">
        <f t="shared" ref="G5:G18" si="0">SUM((H5:X5))</f>
        <v>66.12</v>
      </c>
      <c r="U5" s="4">
        <v>62.97</v>
      </c>
      <c r="X5" s="4">
        <v>3.15</v>
      </c>
    </row>
    <row r="6" spans="1:24" x14ac:dyDescent="0.2">
      <c r="A6" s="20">
        <v>46121</v>
      </c>
      <c r="B6" s="21" t="s">
        <v>450</v>
      </c>
      <c r="C6" s="4">
        <v>6</v>
      </c>
      <c r="E6" s="21" t="s">
        <v>457</v>
      </c>
      <c r="F6" s="21"/>
      <c r="G6" s="4">
        <f t="shared" si="0"/>
        <v>25</v>
      </c>
      <c r="K6" s="4">
        <v>25</v>
      </c>
    </row>
    <row r="7" spans="1:24" x14ac:dyDescent="0.2">
      <c r="A7" s="10"/>
      <c r="B7" s="21" t="s">
        <v>451</v>
      </c>
      <c r="C7" s="4">
        <v>9</v>
      </c>
      <c r="E7" s="21" t="s">
        <v>458</v>
      </c>
      <c r="F7" s="21"/>
      <c r="G7" s="4">
        <f t="shared" si="0"/>
        <v>151.25</v>
      </c>
      <c r="I7" s="4">
        <v>151.25</v>
      </c>
    </row>
    <row r="8" spans="1:24" x14ac:dyDescent="0.2">
      <c r="A8" s="23"/>
      <c r="B8" s="21" t="s">
        <v>461</v>
      </c>
      <c r="C8" s="4">
        <v>9</v>
      </c>
      <c r="E8" s="21" t="s">
        <v>460</v>
      </c>
      <c r="F8" s="21"/>
      <c r="G8" s="4">
        <f t="shared" si="0"/>
        <v>50</v>
      </c>
      <c r="W8" s="4">
        <v>50</v>
      </c>
    </row>
    <row r="9" spans="1:24" x14ac:dyDescent="0.2">
      <c r="A9" s="10"/>
      <c r="B9" s="44" t="s">
        <v>452</v>
      </c>
      <c r="C9" s="4">
        <v>6</v>
      </c>
      <c r="E9" s="21" t="s">
        <v>462</v>
      </c>
      <c r="F9" s="21"/>
      <c r="G9" s="4">
        <f t="shared" si="0"/>
        <v>21.560000000000002</v>
      </c>
      <c r="P9" s="4">
        <v>20.53</v>
      </c>
      <c r="X9" s="4">
        <v>1.03</v>
      </c>
    </row>
    <row r="10" spans="1:24" x14ac:dyDescent="0.2">
      <c r="A10" s="35"/>
      <c r="B10" s="21" t="s">
        <v>453</v>
      </c>
      <c r="C10" s="4">
        <v>41867</v>
      </c>
      <c r="E10" s="21" t="s">
        <v>463</v>
      </c>
      <c r="F10" s="21"/>
      <c r="G10" s="4">
        <f t="shared" si="0"/>
        <v>122.53</v>
      </c>
      <c r="U10" s="4">
        <v>122.53</v>
      </c>
    </row>
    <row r="11" spans="1:24" x14ac:dyDescent="0.2">
      <c r="A11" s="35"/>
      <c r="B11" s="21" t="s">
        <v>454</v>
      </c>
      <c r="C11" s="4">
        <v>176</v>
      </c>
      <c r="D11" s="178"/>
      <c r="E11" s="21" t="s">
        <v>464</v>
      </c>
      <c r="F11" s="21"/>
      <c r="G11" s="4">
        <f t="shared" si="0"/>
        <v>29.88</v>
      </c>
      <c r="L11" s="4">
        <v>24.9</v>
      </c>
      <c r="X11" s="4">
        <v>4.9800000000000004</v>
      </c>
    </row>
    <row r="12" spans="1:24" x14ac:dyDescent="0.2">
      <c r="A12" s="14"/>
      <c r="B12" s="14" t="s">
        <v>88</v>
      </c>
      <c r="C12" s="11">
        <f>SUM(C5:C11)</f>
        <v>42076</v>
      </c>
      <c r="E12" s="21" t="s">
        <v>465</v>
      </c>
      <c r="F12" s="21"/>
      <c r="G12" s="4">
        <f t="shared" si="0"/>
        <v>8.1</v>
      </c>
      <c r="L12" s="4">
        <v>8.1</v>
      </c>
    </row>
    <row r="13" spans="1:24" x14ac:dyDescent="0.2">
      <c r="A13" s="35"/>
      <c r="B13" s="21" t="s">
        <v>490</v>
      </c>
      <c r="C13" s="24">
        <v>250</v>
      </c>
      <c r="E13" s="21" t="s">
        <v>466</v>
      </c>
      <c r="F13" s="21"/>
      <c r="G13" s="4">
        <f t="shared" si="0"/>
        <v>986.28000000000009</v>
      </c>
      <c r="M13" s="4">
        <v>551.45000000000005</v>
      </c>
      <c r="O13" s="4">
        <v>360.36</v>
      </c>
      <c r="X13" s="4">
        <v>74.47</v>
      </c>
    </row>
    <row r="14" spans="1:24" x14ac:dyDescent="0.2">
      <c r="A14" s="44"/>
      <c r="B14" s="21" t="s">
        <v>490</v>
      </c>
      <c r="C14" s="4">
        <v>250</v>
      </c>
      <c r="E14" s="21" t="s">
        <v>467</v>
      </c>
      <c r="F14" s="21"/>
      <c r="G14" s="4">
        <f t="shared" si="0"/>
        <v>208.5</v>
      </c>
      <c r="U14" s="4">
        <v>208.5</v>
      </c>
    </row>
    <row r="15" spans="1:24" x14ac:dyDescent="0.2">
      <c r="A15" s="23"/>
      <c r="B15" s="21"/>
      <c r="D15" s="179"/>
      <c r="E15" s="21" t="s">
        <v>468</v>
      </c>
      <c r="F15" s="21"/>
      <c r="G15" s="4">
        <f t="shared" si="0"/>
        <v>51.06</v>
      </c>
      <c r="L15" s="4">
        <v>51.06</v>
      </c>
    </row>
    <row r="16" spans="1:24" x14ac:dyDescent="0.2">
      <c r="A16" s="21"/>
      <c r="B16" s="21"/>
      <c r="C16" s="11"/>
      <c r="E16" s="21" t="s">
        <v>470</v>
      </c>
      <c r="F16" s="21"/>
      <c r="G16" s="4">
        <f t="shared" si="0"/>
        <v>228.07999999999998</v>
      </c>
      <c r="P16" s="4">
        <v>217.22</v>
      </c>
      <c r="X16" s="4">
        <v>10.86</v>
      </c>
    </row>
    <row r="17" spans="1:26" x14ac:dyDescent="0.2">
      <c r="A17" s="21"/>
      <c r="B17" s="21"/>
      <c r="C17" s="11"/>
      <c r="E17" s="21"/>
      <c r="F17" s="21"/>
      <c r="G17" s="4">
        <f t="shared" si="0"/>
        <v>0</v>
      </c>
    </row>
    <row r="18" spans="1:26" x14ac:dyDescent="0.2">
      <c r="A18" s="21"/>
      <c r="B18" s="21"/>
      <c r="C18" s="11"/>
      <c r="E18" s="21" t="s">
        <v>459</v>
      </c>
      <c r="F18" s="21"/>
      <c r="G18" s="4">
        <f t="shared" si="0"/>
        <v>1043.4100000000001</v>
      </c>
      <c r="H18" s="4">
        <v>1043.4100000000001</v>
      </c>
    </row>
    <row r="19" spans="1:26" x14ac:dyDescent="0.2">
      <c r="A19" s="10"/>
      <c r="B19" s="14" t="s">
        <v>280</v>
      </c>
      <c r="C19" s="11">
        <f>SUM(C13:C16)</f>
        <v>500</v>
      </c>
      <c r="D19" s="144" t="s">
        <v>285</v>
      </c>
      <c r="E19" s="14" t="s">
        <v>285</v>
      </c>
      <c r="F19" s="21"/>
      <c r="G19" s="11">
        <f>SUM(G4:G18)</f>
        <v>3310.87</v>
      </c>
      <c r="H19" s="4">
        <f>SUM(H4:H18)</f>
        <v>1043.4100000000001</v>
      </c>
      <c r="I19" s="4">
        <f t="shared" ref="I19:X19" si="1">SUM(I4:I18)</f>
        <v>151.25</v>
      </c>
      <c r="J19" s="4">
        <f t="shared" si="1"/>
        <v>0</v>
      </c>
      <c r="K19" s="4">
        <f t="shared" si="1"/>
        <v>25</v>
      </c>
      <c r="L19" s="4">
        <f t="shared" si="1"/>
        <v>84.06</v>
      </c>
      <c r="M19" s="4">
        <f t="shared" si="1"/>
        <v>551.45000000000005</v>
      </c>
      <c r="N19" s="4">
        <f t="shared" si="1"/>
        <v>0</v>
      </c>
      <c r="O19" s="4">
        <f t="shared" si="1"/>
        <v>360.36</v>
      </c>
      <c r="P19" s="4">
        <f t="shared" si="1"/>
        <v>541.65</v>
      </c>
      <c r="Q19" s="4">
        <f t="shared" si="1"/>
        <v>0</v>
      </c>
      <c r="R19" s="4">
        <f t="shared" si="1"/>
        <v>0</v>
      </c>
      <c r="S19" s="4">
        <f t="shared" si="1"/>
        <v>0</v>
      </c>
      <c r="T19" s="4">
        <f t="shared" si="1"/>
        <v>0</v>
      </c>
      <c r="U19" s="4">
        <f t="shared" si="1"/>
        <v>394</v>
      </c>
      <c r="V19" s="4">
        <f t="shared" si="1"/>
        <v>0</v>
      </c>
      <c r="W19" s="4">
        <f t="shared" si="1"/>
        <v>50</v>
      </c>
      <c r="X19" s="11">
        <f t="shared" si="1"/>
        <v>109.69</v>
      </c>
      <c r="Z19" s="3"/>
    </row>
    <row r="20" spans="1:26" x14ac:dyDescent="0.2">
      <c r="A20" s="23"/>
      <c r="B20" s="21"/>
      <c r="D20" s="10"/>
      <c r="E20" s="21" t="s">
        <v>471</v>
      </c>
      <c r="F20" s="21"/>
      <c r="G20" s="4">
        <f t="shared" ref="G20:G84" si="2">SUM((H20:X20))</f>
        <v>250</v>
      </c>
      <c r="W20" s="4">
        <v>250</v>
      </c>
    </row>
    <row r="21" spans="1:26" ht="13.2" x14ac:dyDescent="0.25">
      <c r="A21" s="44"/>
      <c r="B21" s="21"/>
      <c r="C21" s="24"/>
      <c r="D21" s="217"/>
      <c r="E21" s="21" t="s">
        <v>472</v>
      </c>
      <c r="F21" s="21"/>
      <c r="G21" s="4">
        <f t="shared" si="2"/>
        <v>210</v>
      </c>
      <c r="U21" s="4">
        <v>210</v>
      </c>
    </row>
    <row r="22" spans="1:26" x14ac:dyDescent="0.2">
      <c r="A22" s="10"/>
      <c r="B22" s="21"/>
      <c r="C22" s="24"/>
      <c r="D22" s="10"/>
      <c r="E22" s="21" t="s">
        <v>473</v>
      </c>
      <c r="F22" s="21"/>
      <c r="G22" s="4">
        <f t="shared" si="2"/>
        <v>78</v>
      </c>
      <c r="U22" s="4">
        <v>65</v>
      </c>
      <c r="X22" s="4">
        <v>13</v>
      </c>
    </row>
    <row r="23" spans="1:26" x14ac:dyDescent="0.2">
      <c r="A23" s="46"/>
      <c r="B23" s="14"/>
      <c r="C23" s="11"/>
      <c r="D23" s="10"/>
      <c r="E23" s="21" t="s">
        <v>491</v>
      </c>
      <c r="F23" s="21"/>
      <c r="G23" s="4">
        <f t="shared" si="2"/>
        <v>197.26</v>
      </c>
      <c r="P23" s="4">
        <v>197.26</v>
      </c>
    </row>
    <row r="24" spans="1:26" x14ac:dyDescent="0.2">
      <c r="A24" s="35"/>
      <c r="B24" s="21"/>
      <c r="D24" s="10"/>
      <c r="E24" s="21" t="s">
        <v>477</v>
      </c>
      <c r="F24" s="21"/>
      <c r="G24" s="4">
        <f t="shared" si="2"/>
        <v>45</v>
      </c>
      <c r="K24" s="4">
        <v>45</v>
      </c>
    </row>
    <row r="25" spans="1:26" x14ac:dyDescent="0.2">
      <c r="A25" s="35"/>
      <c r="B25" s="21"/>
      <c r="D25" s="10"/>
      <c r="E25" s="21" t="s">
        <v>478</v>
      </c>
      <c r="F25" s="21"/>
      <c r="G25" s="4">
        <f t="shared" si="2"/>
        <v>105.05</v>
      </c>
      <c r="L25" s="4">
        <v>53.39</v>
      </c>
      <c r="Q25" s="4">
        <v>36.39</v>
      </c>
      <c r="U25" s="4">
        <v>7.99</v>
      </c>
      <c r="X25" s="4">
        <v>7.28</v>
      </c>
    </row>
    <row r="26" spans="1:26" x14ac:dyDescent="0.2">
      <c r="A26" s="35"/>
      <c r="B26" s="14" t="s">
        <v>282</v>
      </c>
      <c r="C26" s="11">
        <f>SUM(C23:C25)</f>
        <v>0</v>
      </c>
      <c r="D26" s="10"/>
      <c r="E26" s="21" t="s">
        <v>479</v>
      </c>
      <c r="F26" s="21"/>
      <c r="G26" s="4">
        <f t="shared" si="2"/>
        <v>24.79</v>
      </c>
      <c r="P26" s="4">
        <v>23.83</v>
      </c>
      <c r="X26" s="4">
        <v>0.96</v>
      </c>
    </row>
    <row r="27" spans="1:26" x14ac:dyDescent="0.2">
      <c r="A27" s="35"/>
      <c r="B27" s="21"/>
      <c r="D27" s="10"/>
      <c r="E27" s="21" t="s">
        <v>480</v>
      </c>
      <c r="F27" s="21"/>
      <c r="G27" s="4">
        <f t="shared" si="2"/>
        <v>57.01</v>
      </c>
      <c r="U27" s="4">
        <v>54.66</v>
      </c>
      <c r="X27" s="4">
        <v>2.35</v>
      </c>
    </row>
    <row r="28" spans="1:26" x14ac:dyDescent="0.2">
      <c r="A28" s="35"/>
      <c r="B28" s="21"/>
      <c r="D28" s="10"/>
      <c r="E28" s="21" t="s">
        <v>481</v>
      </c>
      <c r="F28" s="21"/>
      <c r="G28" s="4">
        <f t="shared" si="2"/>
        <v>151.44999999999999</v>
      </c>
      <c r="I28" s="4">
        <v>151.44999999999999</v>
      </c>
    </row>
    <row r="29" spans="1:26" x14ac:dyDescent="0.2">
      <c r="A29" s="35"/>
      <c r="B29" s="21"/>
      <c r="D29" s="10"/>
      <c r="E29" s="21" t="s">
        <v>482</v>
      </c>
      <c r="F29" s="21"/>
      <c r="G29" s="4">
        <f t="shared" si="2"/>
        <v>1043.21</v>
      </c>
      <c r="H29" s="4">
        <v>1043.21</v>
      </c>
    </row>
    <row r="30" spans="1:26" x14ac:dyDescent="0.2">
      <c r="A30" s="35"/>
      <c r="B30" s="21"/>
      <c r="D30" s="10"/>
      <c r="E30" s="21" t="s">
        <v>483</v>
      </c>
      <c r="F30" s="21"/>
      <c r="G30" s="4">
        <f t="shared" si="2"/>
        <v>159.16999999999999</v>
      </c>
      <c r="U30" s="4">
        <v>159.16999999999999</v>
      </c>
    </row>
    <row r="31" spans="1:26" x14ac:dyDescent="0.2">
      <c r="A31" s="35"/>
      <c r="B31" s="21"/>
      <c r="D31" s="10"/>
      <c r="E31" s="21" t="s">
        <v>484</v>
      </c>
      <c r="F31" s="21"/>
      <c r="G31" s="4">
        <f t="shared" si="2"/>
        <v>547.5</v>
      </c>
      <c r="S31" s="4">
        <v>285</v>
      </c>
      <c r="T31" s="4">
        <v>262.5</v>
      </c>
    </row>
    <row r="32" spans="1:26" x14ac:dyDescent="0.2">
      <c r="A32" s="35"/>
      <c r="B32" s="21"/>
      <c r="D32" s="10"/>
      <c r="E32" s="21" t="s">
        <v>485</v>
      </c>
      <c r="F32" s="21" t="s">
        <v>486</v>
      </c>
      <c r="G32" s="4">
        <f t="shared" si="2"/>
        <v>354</v>
      </c>
      <c r="U32" s="4">
        <v>295</v>
      </c>
      <c r="X32" s="4">
        <v>59</v>
      </c>
    </row>
    <row r="33" spans="1:25" x14ac:dyDescent="0.2">
      <c r="A33" s="35"/>
      <c r="B33" s="21"/>
      <c r="D33" s="10"/>
      <c r="E33" s="21" t="s">
        <v>487</v>
      </c>
      <c r="F33" s="21" t="s">
        <v>292</v>
      </c>
      <c r="G33" s="4">
        <f t="shared" si="2"/>
        <v>10</v>
      </c>
      <c r="L33" s="4">
        <v>10</v>
      </c>
    </row>
    <row r="34" spans="1:25" x14ac:dyDescent="0.2">
      <c r="A34" s="35"/>
      <c r="B34" s="21"/>
      <c r="D34" s="10"/>
      <c r="E34" s="21" t="s">
        <v>488</v>
      </c>
      <c r="F34" s="21"/>
      <c r="G34" s="4">
        <f t="shared" si="2"/>
        <v>48.98</v>
      </c>
      <c r="U34" s="4">
        <v>48.98</v>
      </c>
    </row>
    <row r="35" spans="1:25" x14ac:dyDescent="0.2">
      <c r="B35" s="21"/>
      <c r="D35" s="143" t="s">
        <v>54</v>
      </c>
      <c r="E35" s="14" t="s">
        <v>350</v>
      </c>
      <c r="G35" s="11">
        <f>SUM(G20:G34)</f>
        <v>3281.42</v>
      </c>
      <c r="H35" s="11">
        <f>SUM(H20:H34)</f>
        <v>1043.21</v>
      </c>
      <c r="I35" s="11">
        <f>SUM(I20:I34)</f>
        <v>151.44999999999999</v>
      </c>
      <c r="J35" s="11">
        <f>SUM(J20:J34)</f>
        <v>0</v>
      </c>
      <c r="K35" s="11">
        <f>SUM(K20:K34)</f>
        <v>45</v>
      </c>
      <c r="L35" s="11">
        <f>SUM(L20:L34)</f>
        <v>63.39</v>
      </c>
      <c r="M35" s="11">
        <f>SUM(M20:M34)</f>
        <v>0</v>
      </c>
      <c r="N35" s="4">
        <f>SUM(N20:N34)</f>
        <v>0</v>
      </c>
      <c r="O35" s="4">
        <f>SUM(O20:O34)</f>
        <v>0</v>
      </c>
      <c r="P35" s="11">
        <f>SUM(P20:P34)</f>
        <v>221.08999999999997</v>
      </c>
      <c r="Q35" s="11">
        <f>SUM(Q20:Q34)</f>
        <v>36.39</v>
      </c>
      <c r="R35" s="4">
        <f>SUM(R20:R34)</f>
        <v>0</v>
      </c>
      <c r="S35" s="11">
        <f>SUM(S20:S34)</f>
        <v>285</v>
      </c>
      <c r="T35" s="11">
        <f>SUM(T20:T34)</f>
        <v>262.5</v>
      </c>
      <c r="U35" s="11">
        <f>SUM(U20:U34)</f>
        <v>840.8</v>
      </c>
      <c r="V35" s="4">
        <f>SUM(V20:V34)</f>
        <v>0</v>
      </c>
      <c r="W35" s="4">
        <f>SUM(W20:W34)</f>
        <v>250</v>
      </c>
      <c r="X35" s="11">
        <f>SUM(X20:X34)</f>
        <v>82.59</v>
      </c>
    </row>
    <row r="36" spans="1:25" x14ac:dyDescent="0.2">
      <c r="A36" s="10"/>
      <c r="B36" s="21"/>
      <c r="C36" s="51"/>
      <c r="D36" s="10"/>
      <c r="E36" s="21"/>
      <c r="F36" s="21"/>
      <c r="G36" s="4">
        <f t="shared" si="2"/>
        <v>0</v>
      </c>
    </row>
    <row r="37" spans="1:25" x14ac:dyDescent="0.2">
      <c r="A37" s="35"/>
      <c r="B37" s="14" t="s">
        <v>283</v>
      </c>
      <c r="C37" s="11">
        <f>SUM(C27:C36)</f>
        <v>0</v>
      </c>
      <c r="D37" s="12"/>
      <c r="E37" s="21" t="s">
        <v>474</v>
      </c>
      <c r="F37" s="21">
        <v>51.05</v>
      </c>
      <c r="G37" s="4">
        <f>SUM((H37:X37))</f>
        <v>0</v>
      </c>
    </row>
    <row r="38" spans="1:25" x14ac:dyDescent="0.2">
      <c r="A38" s="35"/>
      <c r="B38" s="21"/>
      <c r="D38" s="10"/>
      <c r="E38" s="21" t="s">
        <v>475</v>
      </c>
      <c r="F38" s="21">
        <v>6.83</v>
      </c>
      <c r="G38" s="4">
        <f>SUM((H38:X38))</f>
        <v>0</v>
      </c>
    </row>
    <row r="39" spans="1:25" x14ac:dyDescent="0.2">
      <c r="A39" s="44"/>
      <c r="B39" s="44"/>
      <c r="D39" s="23"/>
      <c r="E39" s="21" t="s">
        <v>476</v>
      </c>
      <c r="F39" s="21">
        <v>31.22</v>
      </c>
      <c r="G39" s="4">
        <f>SUM((H39:X39))</f>
        <v>0</v>
      </c>
      <c r="U39" s="24"/>
    </row>
    <row r="40" spans="1:25" x14ac:dyDescent="0.2">
      <c r="A40" s="35"/>
      <c r="B40" s="21"/>
      <c r="C40" s="24"/>
      <c r="D40" s="10"/>
      <c r="E40" s="21" t="s">
        <v>489</v>
      </c>
      <c r="F40" s="21"/>
    </row>
    <row r="41" spans="1:25" x14ac:dyDescent="0.2">
      <c r="A41" s="35"/>
      <c r="B41" s="21"/>
      <c r="C41" s="24"/>
      <c r="D41" s="10"/>
      <c r="E41" s="21"/>
      <c r="F41" s="21"/>
      <c r="G41" s="4">
        <f t="shared" si="2"/>
        <v>0</v>
      </c>
    </row>
    <row r="42" spans="1:25" x14ac:dyDescent="0.2">
      <c r="A42" s="10"/>
      <c r="B42" s="21"/>
      <c r="C42" s="24"/>
      <c r="D42" s="10"/>
      <c r="E42" s="21"/>
      <c r="F42" s="21"/>
      <c r="G42" s="4">
        <f t="shared" si="2"/>
        <v>0</v>
      </c>
    </row>
    <row r="43" spans="1:25" x14ac:dyDescent="0.2">
      <c r="A43" s="35"/>
      <c r="B43" s="14" t="s">
        <v>96</v>
      </c>
      <c r="C43" s="11">
        <f>SUM(C38:C42)</f>
        <v>0</v>
      </c>
      <c r="D43" s="10"/>
      <c r="E43" s="21"/>
      <c r="F43" s="21"/>
      <c r="G43" s="24">
        <f t="shared" si="2"/>
        <v>0</v>
      </c>
      <c r="H43" s="11"/>
      <c r="I43" s="11"/>
      <c r="J43" s="11"/>
      <c r="K43" s="24"/>
      <c r="L43" s="11"/>
      <c r="M43" s="24"/>
      <c r="N43" s="11"/>
      <c r="O43" s="11"/>
      <c r="P43" s="11"/>
      <c r="Q43" s="24"/>
      <c r="R43" s="24"/>
      <c r="S43" s="24"/>
      <c r="T43" s="24"/>
      <c r="U43" s="24"/>
      <c r="V43" s="24"/>
      <c r="W43" s="24"/>
      <c r="X43" s="24"/>
      <c r="Y43" s="11"/>
    </row>
    <row r="44" spans="1:25" x14ac:dyDescent="0.2">
      <c r="A44" s="35"/>
      <c r="B44" s="21"/>
      <c r="D44" s="10"/>
      <c r="E44" s="21"/>
      <c r="F44" s="21"/>
      <c r="G44" s="24">
        <f t="shared" si="2"/>
        <v>0</v>
      </c>
      <c r="H44" s="11"/>
      <c r="I44" s="11"/>
      <c r="J44" s="11"/>
      <c r="K44" s="11"/>
      <c r="L44" s="11"/>
      <c r="M44" s="24"/>
      <c r="N44" s="11"/>
      <c r="O44" s="11"/>
      <c r="P44" s="24"/>
      <c r="Q44" s="11"/>
      <c r="R44" s="24"/>
      <c r="S44" s="24"/>
      <c r="T44" s="24"/>
      <c r="U44" s="24"/>
      <c r="V44" s="24"/>
      <c r="W44" s="24"/>
      <c r="X44" s="24"/>
      <c r="Y44" s="11"/>
    </row>
    <row r="45" spans="1:25" x14ac:dyDescent="0.2">
      <c r="A45" s="35"/>
      <c r="B45" s="21"/>
      <c r="C45" s="24"/>
      <c r="D45" s="10"/>
      <c r="E45" s="21"/>
      <c r="F45" s="21"/>
      <c r="G45" s="24">
        <f t="shared" si="2"/>
        <v>0</v>
      </c>
      <c r="H45" s="11"/>
      <c r="I45" s="11"/>
      <c r="J45" s="11"/>
      <c r="K45" s="11"/>
      <c r="L45" s="24"/>
      <c r="M45" s="24"/>
      <c r="N45" s="11"/>
      <c r="O45" s="11"/>
      <c r="P45" s="24"/>
      <c r="Q45" s="11"/>
      <c r="R45" s="24"/>
      <c r="S45" s="24"/>
      <c r="T45" s="24"/>
      <c r="U45" s="24"/>
      <c r="V45" s="24"/>
      <c r="W45" s="24"/>
      <c r="X45" s="24"/>
      <c r="Y45" s="11"/>
    </row>
    <row r="46" spans="1:25" x14ac:dyDescent="0.2">
      <c r="B46" s="21"/>
      <c r="C46" s="24"/>
      <c r="D46" s="10"/>
      <c r="E46" s="21"/>
      <c r="F46" s="21"/>
      <c r="G46" s="24">
        <f t="shared" si="2"/>
        <v>0</v>
      </c>
      <c r="H46" s="11"/>
      <c r="I46" s="11"/>
      <c r="J46" s="11"/>
      <c r="K46" s="11"/>
      <c r="L46" s="24"/>
      <c r="M46" s="24"/>
      <c r="N46" s="11"/>
      <c r="O46" s="11"/>
      <c r="P46" s="11"/>
      <c r="Q46" s="11"/>
      <c r="R46" s="24"/>
      <c r="S46" s="24"/>
      <c r="T46" s="24"/>
      <c r="U46" s="24"/>
      <c r="V46" s="24"/>
      <c r="W46" s="24"/>
      <c r="X46" s="24"/>
      <c r="Y46" s="11"/>
    </row>
    <row r="47" spans="1:25" x14ac:dyDescent="0.2">
      <c r="A47" s="10"/>
      <c r="B47" s="21"/>
      <c r="C47" s="24"/>
      <c r="D47" s="10"/>
      <c r="E47" s="21"/>
      <c r="F47" s="21"/>
      <c r="G47" s="24">
        <f t="shared" si="2"/>
        <v>0</v>
      </c>
      <c r="H47" s="24"/>
      <c r="I47" s="11"/>
      <c r="J47" s="11"/>
      <c r="K47" s="11"/>
      <c r="L47" s="11"/>
      <c r="M47" s="24"/>
      <c r="N47" s="11"/>
      <c r="O47" s="11"/>
      <c r="P47" s="11"/>
      <c r="Q47" s="11"/>
      <c r="R47" s="24"/>
      <c r="S47" s="24"/>
      <c r="T47" s="24"/>
      <c r="U47" s="24"/>
      <c r="V47" s="24"/>
      <c r="W47" s="24"/>
      <c r="X47" s="24"/>
      <c r="Y47" s="11"/>
    </row>
    <row r="48" spans="1:25" x14ac:dyDescent="0.2">
      <c r="B48" s="46" t="s">
        <v>98</v>
      </c>
      <c r="C48" s="11">
        <f>SUM(C44:C47)</f>
        <v>0</v>
      </c>
      <c r="D48" s="10"/>
      <c r="E48" s="21"/>
      <c r="F48" s="21"/>
      <c r="G48" s="24">
        <f t="shared" si="2"/>
        <v>0</v>
      </c>
      <c r="H48" s="11"/>
      <c r="I48" s="11"/>
      <c r="J48" s="11"/>
      <c r="K48" s="11"/>
      <c r="L48" s="11"/>
      <c r="M48" s="24"/>
      <c r="N48" s="11"/>
      <c r="O48" s="11"/>
      <c r="P48" s="11"/>
      <c r="Q48" s="11"/>
      <c r="R48" s="24"/>
      <c r="S48" s="24"/>
      <c r="T48" s="24"/>
      <c r="U48" s="24"/>
      <c r="V48" s="24"/>
      <c r="W48" s="24"/>
      <c r="X48" s="24"/>
      <c r="Y48" s="11"/>
    </row>
    <row r="49" spans="1:26" x14ac:dyDescent="0.2">
      <c r="A49" s="23"/>
      <c r="B49" s="23"/>
      <c r="D49" s="10"/>
      <c r="E49" s="21"/>
      <c r="F49" s="21"/>
      <c r="G49" s="24">
        <f t="shared" si="2"/>
        <v>0</v>
      </c>
      <c r="H49" s="11"/>
      <c r="I49" s="11"/>
      <c r="J49" s="11"/>
      <c r="K49" s="11"/>
      <c r="L49" s="24"/>
      <c r="M49" s="24"/>
      <c r="N49" s="11"/>
      <c r="O49" s="11"/>
      <c r="P49" s="11"/>
      <c r="Q49" s="24"/>
      <c r="R49" s="24"/>
      <c r="S49" s="24"/>
      <c r="T49" s="24"/>
      <c r="U49" s="24"/>
      <c r="V49" s="24"/>
      <c r="W49" s="24"/>
      <c r="X49" s="24"/>
      <c r="Y49" s="11"/>
    </row>
    <row r="50" spans="1:26" x14ac:dyDescent="0.2">
      <c r="A50" s="10"/>
      <c r="B50" s="21"/>
      <c r="D50" s="10"/>
      <c r="E50" s="21"/>
      <c r="F50" s="22"/>
      <c r="G50" s="6">
        <f t="shared" si="2"/>
        <v>0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6" x14ac:dyDescent="0.2">
      <c r="D51" s="12"/>
      <c r="E51" s="21"/>
      <c r="F51" s="22"/>
      <c r="G51" s="146">
        <f t="shared" si="2"/>
        <v>0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6" x14ac:dyDescent="0.2">
      <c r="D52" s="145" t="s">
        <v>235</v>
      </c>
      <c r="E52" s="14" t="s">
        <v>235</v>
      </c>
      <c r="F52" s="7"/>
      <c r="G52" s="13">
        <f>SUM(G36:G51)</f>
        <v>0</v>
      </c>
      <c r="H52" s="13">
        <f t="shared" ref="H52:X52" si="3">SUM(H36:H51)</f>
        <v>0</v>
      </c>
      <c r="I52" s="13">
        <f t="shared" si="3"/>
        <v>0</v>
      </c>
      <c r="J52" s="13">
        <f t="shared" si="3"/>
        <v>0</v>
      </c>
      <c r="K52" s="13">
        <f t="shared" si="3"/>
        <v>0</v>
      </c>
      <c r="L52" s="13">
        <f t="shared" si="3"/>
        <v>0</v>
      </c>
      <c r="M52" s="13">
        <f t="shared" si="3"/>
        <v>0</v>
      </c>
      <c r="N52" s="13">
        <f t="shared" si="3"/>
        <v>0</v>
      </c>
      <c r="O52" s="13">
        <f t="shared" si="3"/>
        <v>0</v>
      </c>
      <c r="P52" s="13">
        <f t="shared" si="3"/>
        <v>0</v>
      </c>
      <c r="Q52" s="13">
        <f t="shared" si="3"/>
        <v>0</v>
      </c>
      <c r="R52" s="13">
        <f t="shared" si="3"/>
        <v>0</v>
      </c>
      <c r="S52" s="13">
        <f t="shared" si="3"/>
        <v>0</v>
      </c>
      <c r="T52" s="13">
        <f t="shared" si="3"/>
        <v>0</v>
      </c>
      <c r="U52" s="13">
        <f t="shared" si="3"/>
        <v>0</v>
      </c>
      <c r="V52" s="13">
        <f t="shared" si="3"/>
        <v>0</v>
      </c>
      <c r="W52" s="13">
        <f t="shared" si="3"/>
        <v>0</v>
      </c>
      <c r="X52" s="13">
        <f t="shared" si="3"/>
        <v>0</v>
      </c>
    </row>
    <row r="53" spans="1:26" x14ac:dyDescent="0.2">
      <c r="A53" s="10"/>
      <c r="B53" s="14" t="s">
        <v>218</v>
      </c>
      <c r="C53" s="11">
        <f>SUM(C49:C52)</f>
        <v>0</v>
      </c>
      <c r="D53" s="147"/>
      <c r="E53" s="21"/>
      <c r="F53" s="21"/>
      <c r="G53" s="4">
        <f t="shared" si="2"/>
        <v>0</v>
      </c>
    </row>
    <row r="54" spans="1:26" x14ac:dyDescent="0.2">
      <c r="A54" s="35"/>
      <c r="B54" s="21"/>
      <c r="C54" s="2"/>
      <c r="D54" s="148"/>
      <c r="E54" s="21"/>
      <c r="F54" s="21"/>
      <c r="G54" s="4">
        <f t="shared" si="2"/>
        <v>0</v>
      </c>
    </row>
    <row r="55" spans="1:26" ht="13.2" x14ac:dyDescent="0.25">
      <c r="A55" s="10"/>
      <c r="B55" s="167"/>
      <c r="C55" s="24"/>
      <c r="D55" s="10"/>
      <c r="E55" s="21"/>
      <c r="F55" s="21"/>
      <c r="G55" s="4">
        <f t="shared" si="2"/>
        <v>0</v>
      </c>
      <c r="Z55" s="8"/>
    </row>
    <row r="56" spans="1:26" ht="13.2" x14ac:dyDescent="0.25">
      <c r="B56" s="14" t="s">
        <v>322</v>
      </c>
      <c r="C56" s="11">
        <f>SUM(C54:C55)</f>
        <v>0</v>
      </c>
      <c r="D56" s="10"/>
      <c r="E56" s="21"/>
      <c r="F56" s="21"/>
      <c r="G56" s="4">
        <f t="shared" si="2"/>
        <v>0</v>
      </c>
      <c r="Z56" s="8"/>
    </row>
    <row r="57" spans="1:26" ht="13.2" x14ac:dyDescent="0.25">
      <c r="A57" s="10"/>
      <c r="B57" s="21"/>
      <c r="E57" s="21"/>
      <c r="F57" s="21"/>
      <c r="G57" s="4">
        <f t="shared" si="2"/>
        <v>0</v>
      </c>
      <c r="Z57" s="8"/>
    </row>
    <row r="58" spans="1:26" ht="13.2" x14ac:dyDescent="0.25">
      <c r="B58" s="21"/>
      <c r="E58" s="21"/>
      <c r="F58" s="21"/>
      <c r="G58" s="4">
        <f t="shared" si="2"/>
        <v>0</v>
      </c>
      <c r="Z58" s="8"/>
    </row>
    <row r="59" spans="1:26" ht="13.2" x14ac:dyDescent="0.25">
      <c r="B59" s="21"/>
      <c r="D59" s="10"/>
      <c r="E59" s="21"/>
      <c r="F59" s="21"/>
      <c r="G59" s="242">
        <f t="shared" si="2"/>
        <v>0</v>
      </c>
      <c r="H59" s="21"/>
      <c r="I59"/>
      <c r="J59"/>
      <c r="K59"/>
      <c r="L59"/>
      <c r="M59"/>
      <c r="N59"/>
      <c r="O59"/>
      <c r="P59"/>
      <c r="Q59"/>
      <c r="R59"/>
      <c r="Z59" s="8"/>
    </row>
    <row r="60" spans="1:26" ht="13.2" x14ac:dyDescent="0.25">
      <c r="A60" s="10"/>
      <c r="B60" s="14"/>
      <c r="C60" s="11"/>
      <c r="D60" s="10"/>
      <c r="E60" s="21"/>
      <c r="F60" s="21"/>
      <c r="G60" s="4">
        <f t="shared" si="2"/>
        <v>0</v>
      </c>
      <c r="Z60" s="8"/>
    </row>
    <row r="61" spans="1:26" ht="13.2" x14ac:dyDescent="0.25">
      <c r="A61" s="35"/>
      <c r="B61" s="21"/>
      <c r="C61" s="24"/>
      <c r="D61"/>
      <c r="E61" s="21"/>
      <c r="F61" s="21"/>
      <c r="G61" s="4">
        <f t="shared" si="2"/>
        <v>0</v>
      </c>
      <c r="Z61" s="8"/>
    </row>
    <row r="62" spans="1:26" ht="13.2" x14ac:dyDescent="0.25">
      <c r="A62" s="35"/>
      <c r="B62" s="14" t="s">
        <v>219</v>
      </c>
      <c r="C62" s="11">
        <f>SUM(C57:C61)</f>
        <v>0</v>
      </c>
      <c r="D62" s="10"/>
      <c r="E62" s="21"/>
      <c r="F62" s="21"/>
      <c r="G62" s="4">
        <f t="shared" si="2"/>
        <v>0</v>
      </c>
      <c r="Z62" s="8"/>
    </row>
    <row r="63" spans="1:26" ht="13.2" x14ac:dyDescent="0.25">
      <c r="A63" s="35"/>
      <c r="B63" s="21"/>
      <c r="C63" s="212"/>
      <c r="D63" s="10"/>
      <c r="E63" s="21"/>
      <c r="F63" s="21"/>
      <c r="G63" s="4">
        <f t="shared" si="2"/>
        <v>0</v>
      </c>
      <c r="Z63" s="8"/>
    </row>
    <row r="64" spans="1:26" ht="13.2" x14ac:dyDescent="0.25">
      <c r="A64" s="35"/>
      <c r="B64" s="44"/>
      <c r="C64" s="24"/>
      <c r="D64" s="10"/>
      <c r="E64" s="21"/>
      <c r="F64" s="21"/>
      <c r="G64" s="4">
        <f t="shared" si="2"/>
        <v>0</v>
      </c>
      <c r="Z64" s="8"/>
    </row>
    <row r="65" spans="1:26" ht="13.2" x14ac:dyDescent="0.25">
      <c r="A65" s="35"/>
      <c r="B65" s="44"/>
      <c r="C65" s="24"/>
      <c r="D65" s="10"/>
      <c r="E65" s="21"/>
      <c r="F65" s="21"/>
      <c r="G65" s="4">
        <f t="shared" si="2"/>
        <v>0</v>
      </c>
      <c r="Z65" s="8"/>
    </row>
    <row r="66" spans="1:26" ht="13.2" x14ac:dyDescent="0.25">
      <c r="A66" s="35"/>
      <c r="B66" s="14" t="s">
        <v>48</v>
      </c>
      <c r="C66" s="11">
        <f>SUM(C63:C65)</f>
        <v>0</v>
      </c>
      <c r="D66" s="10"/>
      <c r="E66" s="21"/>
      <c r="F66" s="21"/>
      <c r="G66" s="4">
        <f>L66</f>
        <v>0</v>
      </c>
      <c r="Z66" s="8"/>
    </row>
    <row r="67" spans="1:26" ht="13.2" x14ac:dyDescent="0.25">
      <c r="A67" s="35"/>
      <c r="B67" s="21"/>
      <c r="C67" s="24"/>
      <c r="D67" s="10"/>
      <c r="E67" s="21"/>
      <c r="F67" s="21"/>
      <c r="G67" s="4">
        <f t="shared" si="2"/>
        <v>0</v>
      </c>
      <c r="Z67" s="8"/>
    </row>
    <row r="68" spans="1:26" ht="13.2" x14ac:dyDescent="0.25">
      <c r="A68" s="35"/>
      <c r="B68" s="21"/>
      <c r="C68" s="24"/>
      <c r="D68" s="10"/>
      <c r="E68" s="21"/>
      <c r="F68" s="21"/>
      <c r="G68" s="4">
        <f t="shared" si="2"/>
        <v>0</v>
      </c>
      <c r="Z68" s="8"/>
    </row>
    <row r="69" spans="1:26" ht="13.2" x14ac:dyDescent="0.25">
      <c r="A69" s="35"/>
      <c r="B69" s="21"/>
      <c r="C69" s="24"/>
      <c r="D69" s="10"/>
      <c r="E69" s="21"/>
      <c r="F69" s="21"/>
      <c r="G69" s="4">
        <f t="shared" si="2"/>
        <v>0</v>
      </c>
      <c r="Z69" s="8"/>
    </row>
    <row r="70" spans="1:26" ht="13.2" x14ac:dyDescent="0.25">
      <c r="A70" s="35"/>
      <c r="B70" s="21"/>
      <c r="C70" s="24"/>
      <c r="D70" s="10"/>
      <c r="E70" s="21"/>
      <c r="F70" s="21"/>
      <c r="G70" s="4">
        <f t="shared" si="2"/>
        <v>0</v>
      </c>
      <c r="Z70" s="8"/>
    </row>
    <row r="71" spans="1:26" ht="13.2" x14ac:dyDescent="0.25">
      <c r="A71" s="35"/>
      <c r="B71" s="21"/>
      <c r="C71" s="24"/>
      <c r="D71" s="175" t="s">
        <v>313</v>
      </c>
      <c r="E71" s="174" t="s">
        <v>40</v>
      </c>
      <c r="G71" s="11">
        <f>SUM(G53:G70)</f>
        <v>0</v>
      </c>
      <c r="H71" s="11">
        <f t="shared" ref="H71:P71" si="4">SUM(H53:H69)</f>
        <v>0</v>
      </c>
      <c r="I71" s="11">
        <f t="shared" si="4"/>
        <v>0</v>
      </c>
      <c r="J71" s="11">
        <f t="shared" si="4"/>
        <v>0</v>
      </c>
      <c r="K71" s="11">
        <f t="shared" si="4"/>
        <v>0</v>
      </c>
      <c r="L71" s="11">
        <f t="shared" si="4"/>
        <v>0</v>
      </c>
      <c r="M71" s="11">
        <f t="shared" si="4"/>
        <v>0</v>
      </c>
      <c r="N71" s="11">
        <f t="shared" si="4"/>
        <v>0</v>
      </c>
      <c r="O71" s="11">
        <f t="shared" si="4"/>
        <v>0</v>
      </c>
      <c r="P71" s="11">
        <f t="shared" si="4"/>
        <v>0</v>
      </c>
      <c r="Q71" s="11">
        <f>SUM(Q53:Q70)</f>
        <v>0</v>
      </c>
      <c r="R71" s="11">
        <f t="shared" ref="R71:X71" si="5">SUM(R53:R69)</f>
        <v>0</v>
      </c>
      <c r="S71" s="11">
        <f t="shared" si="5"/>
        <v>0</v>
      </c>
      <c r="T71" s="11">
        <f t="shared" si="5"/>
        <v>0</v>
      </c>
      <c r="U71" s="11">
        <f t="shared" si="5"/>
        <v>0</v>
      </c>
      <c r="V71" s="11">
        <f t="shared" si="5"/>
        <v>0</v>
      </c>
      <c r="W71" s="11">
        <f t="shared" si="5"/>
        <v>0</v>
      </c>
      <c r="X71" s="11">
        <f t="shared" si="5"/>
        <v>0</v>
      </c>
      <c r="Y71" s="11">
        <f>SUM(Y53:Y61)</f>
        <v>0</v>
      </c>
      <c r="Z71" s="8"/>
    </row>
    <row r="72" spans="1:26" ht="13.2" x14ac:dyDescent="0.25">
      <c r="A72" s="35"/>
      <c r="B72" s="21"/>
      <c r="C72" s="24"/>
      <c r="D72" s="10"/>
      <c r="E72" s="21"/>
      <c r="F72" s="21"/>
      <c r="G72" s="24">
        <f t="shared" si="2"/>
        <v>0</v>
      </c>
      <c r="H72" s="11"/>
      <c r="I72" s="24"/>
      <c r="J72" s="11"/>
      <c r="K72" s="11"/>
      <c r="L72" s="11"/>
      <c r="M72" s="11"/>
      <c r="N72" s="11"/>
      <c r="O72" s="11"/>
      <c r="P72" s="11"/>
      <c r="Q72" s="24"/>
      <c r="R72" s="24"/>
      <c r="S72" s="24"/>
      <c r="T72" s="24"/>
      <c r="U72" s="24"/>
      <c r="V72" s="24"/>
      <c r="W72" s="24"/>
      <c r="X72" s="24"/>
      <c r="Z72" s="8"/>
    </row>
    <row r="73" spans="1:26" ht="13.2" x14ac:dyDescent="0.25">
      <c r="A73" s="35"/>
      <c r="B73" s="21"/>
      <c r="C73" s="24"/>
      <c r="D73" s="150"/>
      <c r="E73" s="21"/>
      <c r="F73" s="21"/>
      <c r="G73" s="4">
        <f t="shared" si="2"/>
        <v>0</v>
      </c>
      <c r="Z73" s="8"/>
    </row>
    <row r="74" spans="1:26" ht="13.2" x14ac:dyDescent="0.25">
      <c r="A74" s="23"/>
      <c r="B74" s="21"/>
      <c r="D74" s="10"/>
      <c r="E74" s="21"/>
      <c r="F74" s="21"/>
      <c r="G74" s="4">
        <f t="shared" si="2"/>
        <v>0</v>
      </c>
      <c r="Z74" s="8"/>
    </row>
    <row r="75" spans="1:26" ht="13.2" x14ac:dyDescent="0.25">
      <c r="A75" s="35"/>
      <c r="B75" s="21"/>
      <c r="D75" s="10"/>
      <c r="E75" s="21"/>
      <c r="F75" s="21"/>
      <c r="G75" s="4">
        <f t="shared" si="2"/>
        <v>0</v>
      </c>
      <c r="Z75" s="8"/>
    </row>
    <row r="76" spans="1:26" ht="13.2" x14ac:dyDescent="0.25">
      <c r="A76" s="35"/>
      <c r="B76" s="21"/>
      <c r="D76" s="10"/>
      <c r="E76" s="21"/>
      <c r="F76" s="21"/>
      <c r="G76" s="4">
        <f t="shared" si="2"/>
        <v>0</v>
      </c>
      <c r="Z76" s="8"/>
    </row>
    <row r="77" spans="1:26" ht="13.2" x14ac:dyDescent="0.25">
      <c r="A77" s="35"/>
      <c r="B77" s="21"/>
      <c r="D77" s="10"/>
      <c r="E77" s="21"/>
      <c r="F77" s="21"/>
      <c r="G77" s="4">
        <f t="shared" si="2"/>
        <v>0</v>
      </c>
      <c r="Z77" s="8"/>
    </row>
    <row r="78" spans="1:26" ht="13.2" x14ac:dyDescent="0.25">
      <c r="A78" s="35"/>
      <c r="B78" s="21"/>
      <c r="D78" s="10"/>
      <c r="E78" s="21"/>
      <c r="F78" s="21"/>
      <c r="G78" s="4">
        <f t="shared" si="2"/>
        <v>0</v>
      </c>
      <c r="Z78" s="8"/>
    </row>
    <row r="79" spans="1:26" ht="13.2" x14ac:dyDescent="0.25">
      <c r="B79" s="21"/>
      <c r="C79" s="24"/>
      <c r="D79" s="10"/>
      <c r="E79" s="21"/>
      <c r="F79" s="21"/>
      <c r="G79" s="4">
        <f t="shared" si="2"/>
        <v>0</v>
      </c>
      <c r="Z79" s="8"/>
    </row>
    <row r="80" spans="1:26" ht="13.2" x14ac:dyDescent="0.25">
      <c r="B80" s="14" t="s">
        <v>49</v>
      </c>
      <c r="C80" s="11">
        <f>SUM(C67:C79)</f>
        <v>0</v>
      </c>
      <c r="D80" s="10"/>
      <c r="E80" s="21"/>
      <c r="F80" s="21"/>
      <c r="G80" s="4">
        <f t="shared" si="2"/>
        <v>0</v>
      </c>
      <c r="Z80" s="8"/>
    </row>
    <row r="81" spans="1:26" ht="13.2" x14ac:dyDescent="0.25">
      <c r="B81" s="14"/>
      <c r="C81" s="11"/>
      <c r="D81" s="10"/>
      <c r="E81" s="21"/>
      <c r="F81" s="21"/>
      <c r="G81" s="4">
        <f t="shared" si="2"/>
        <v>0</v>
      </c>
      <c r="Z81" s="8"/>
    </row>
    <row r="82" spans="1:26" ht="13.2" x14ac:dyDescent="0.25">
      <c r="B82" s="14"/>
      <c r="C82" s="11"/>
      <c r="D82" s="10"/>
      <c r="E82" s="21"/>
      <c r="F82" s="21"/>
      <c r="G82" s="4">
        <f t="shared" si="2"/>
        <v>0</v>
      </c>
      <c r="Z82" s="8"/>
    </row>
    <row r="83" spans="1:26" ht="13.2" x14ac:dyDescent="0.25">
      <c r="B83" s="14"/>
      <c r="C83" s="11"/>
      <c r="D83" s="10"/>
      <c r="E83" s="21"/>
      <c r="F83" s="21"/>
      <c r="G83" s="4">
        <f t="shared" si="2"/>
        <v>0</v>
      </c>
      <c r="Z83" s="8"/>
    </row>
    <row r="84" spans="1:26" ht="13.2" x14ac:dyDescent="0.25">
      <c r="B84" s="14"/>
      <c r="C84" s="11"/>
      <c r="D84" s="10"/>
      <c r="E84" s="21"/>
      <c r="F84" s="21"/>
      <c r="G84" s="4">
        <f t="shared" si="2"/>
        <v>0</v>
      </c>
      <c r="Z84" s="8"/>
    </row>
    <row r="85" spans="1:26" ht="13.2" x14ac:dyDescent="0.25">
      <c r="B85" s="14"/>
      <c r="C85" s="11"/>
      <c r="D85" s="10"/>
      <c r="E85" s="21"/>
      <c r="F85" s="21"/>
      <c r="G85" s="4">
        <f t="shared" ref="G85:G150" si="6">SUM((H85:X85))</f>
        <v>0</v>
      </c>
      <c r="Z85" s="8"/>
    </row>
    <row r="86" spans="1:26" ht="13.2" x14ac:dyDescent="0.25">
      <c r="B86" s="14"/>
      <c r="C86" s="11"/>
      <c r="D86" s="10"/>
      <c r="E86" s="21"/>
      <c r="F86" s="21"/>
      <c r="G86" s="4">
        <f t="shared" si="6"/>
        <v>0</v>
      </c>
      <c r="Z86" s="8"/>
    </row>
    <row r="87" spans="1:26" ht="13.2" x14ac:dyDescent="0.25">
      <c r="B87" s="14"/>
      <c r="C87" s="11"/>
      <c r="D87" s="10"/>
      <c r="E87" s="21"/>
      <c r="F87" s="21"/>
      <c r="G87" s="4">
        <f t="shared" si="6"/>
        <v>0</v>
      </c>
      <c r="Z87" s="8"/>
    </row>
    <row r="88" spans="1:26" ht="13.2" x14ac:dyDescent="0.25">
      <c r="B88" s="14"/>
      <c r="C88" s="11"/>
      <c r="D88" s="10"/>
      <c r="E88" s="21"/>
      <c r="F88" s="21"/>
      <c r="G88" s="4">
        <f t="shared" si="6"/>
        <v>0</v>
      </c>
      <c r="Z88" s="8"/>
    </row>
    <row r="89" spans="1:26" ht="13.2" x14ac:dyDescent="0.25">
      <c r="B89" s="14"/>
      <c r="C89" s="11"/>
      <c r="D89" s="10"/>
      <c r="E89" s="21"/>
      <c r="F89" s="21"/>
      <c r="G89" s="4">
        <f t="shared" si="6"/>
        <v>0</v>
      </c>
      <c r="Z89" s="8"/>
    </row>
    <row r="90" spans="1:26" ht="13.2" x14ac:dyDescent="0.25">
      <c r="B90" s="14"/>
      <c r="C90" s="11"/>
      <c r="D90" s="10"/>
      <c r="E90" s="21"/>
      <c r="F90" s="21"/>
      <c r="G90" s="4">
        <f t="shared" si="6"/>
        <v>0</v>
      </c>
      <c r="Z90" s="8"/>
    </row>
    <row r="91" spans="1:26" ht="13.2" x14ac:dyDescent="0.25">
      <c r="B91" s="14"/>
      <c r="C91" s="11"/>
      <c r="D91" s="143" t="s">
        <v>314</v>
      </c>
      <c r="E91" s="174" t="s">
        <v>41</v>
      </c>
      <c r="F91" s="7"/>
      <c r="G91" s="13">
        <f>SUM(G72:G90)</f>
        <v>0</v>
      </c>
      <c r="H91" s="13">
        <f>SUM(H72:H90)</f>
        <v>0</v>
      </c>
      <c r="I91" s="13">
        <f t="shared" ref="I91:X91" si="7">SUM(I72:I90)</f>
        <v>0</v>
      </c>
      <c r="J91" s="13">
        <f t="shared" si="7"/>
        <v>0</v>
      </c>
      <c r="K91" s="13">
        <f t="shared" si="7"/>
        <v>0</v>
      </c>
      <c r="L91" s="13">
        <f t="shared" si="7"/>
        <v>0</v>
      </c>
      <c r="M91" s="13">
        <f t="shared" si="7"/>
        <v>0</v>
      </c>
      <c r="N91" s="13">
        <f t="shared" si="7"/>
        <v>0</v>
      </c>
      <c r="O91" s="13">
        <f t="shared" si="7"/>
        <v>0</v>
      </c>
      <c r="P91" s="13">
        <f t="shared" si="7"/>
        <v>0</v>
      </c>
      <c r="Q91" s="13">
        <f t="shared" si="7"/>
        <v>0</v>
      </c>
      <c r="R91" s="13">
        <f t="shared" si="7"/>
        <v>0</v>
      </c>
      <c r="S91" s="13">
        <f t="shared" si="7"/>
        <v>0</v>
      </c>
      <c r="T91" s="13">
        <f t="shared" si="7"/>
        <v>0</v>
      </c>
      <c r="U91" s="13">
        <f t="shared" si="7"/>
        <v>0</v>
      </c>
      <c r="V91" s="13">
        <f t="shared" si="7"/>
        <v>0</v>
      </c>
      <c r="W91" s="13">
        <f t="shared" si="7"/>
        <v>0</v>
      </c>
      <c r="X91" s="13">
        <f t="shared" si="7"/>
        <v>0</v>
      </c>
      <c r="Y91" s="11">
        <f t="shared" ref="Y91" si="8">SUM(Y72:Y83)</f>
        <v>0</v>
      </c>
      <c r="Z91" s="8"/>
    </row>
    <row r="92" spans="1:26" ht="13.2" x14ac:dyDescent="0.25">
      <c r="B92" s="14"/>
      <c r="C92" s="11"/>
      <c r="D92" s="10"/>
      <c r="E92" s="21"/>
      <c r="F92" s="21"/>
      <c r="G92" s="4">
        <f t="shared" si="6"/>
        <v>0</v>
      </c>
      <c r="Z92" s="8"/>
    </row>
    <row r="93" spans="1:26" ht="13.2" x14ac:dyDescent="0.25">
      <c r="A93" s="14"/>
      <c r="B93" s="14"/>
      <c r="C93" s="11"/>
      <c r="D93" s="31"/>
      <c r="E93" s="21"/>
      <c r="F93" s="21"/>
      <c r="G93" s="4">
        <f t="shared" si="6"/>
        <v>0</v>
      </c>
      <c r="Z93" s="8"/>
    </row>
    <row r="94" spans="1:26" ht="13.2" x14ac:dyDescent="0.25">
      <c r="A94" s="10"/>
      <c r="B94" s="14" t="s">
        <v>220</v>
      </c>
      <c r="C94" s="202" t="e">
        <f>SUM(C12+C19+#REF!+C26+C37+C43+C48+C53+C56+C62+C66+C80)</f>
        <v>#REF!</v>
      </c>
      <c r="D94" s="10"/>
      <c r="E94" s="21"/>
      <c r="F94" s="21"/>
      <c r="G94" s="4">
        <f t="shared" si="6"/>
        <v>0</v>
      </c>
      <c r="Z94" s="8"/>
    </row>
    <row r="95" spans="1:26" ht="13.2" x14ac:dyDescent="0.25">
      <c r="A95" s="10"/>
      <c r="B95" s="21"/>
      <c r="D95" s="10"/>
      <c r="E95" s="21"/>
      <c r="F95" s="21"/>
      <c r="G95" s="4">
        <f t="shared" si="6"/>
        <v>0</v>
      </c>
      <c r="Z95" s="8"/>
    </row>
    <row r="96" spans="1:26" ht="13.2" x14ac:dyDescent="0.25">
      <c r="A96" s="35"/>
      <c r="B96" s="21"/>
      <c r="D96" s="23"/>
      <c r="E96" s="21"/>
      <c r="F96" s="21"/>
      <c r="G96" s="4">
        <f t="shared" si="6"/>
        <v>0</v>
      </c>
      <c r="Z96" s="8"/>
    </row>
    <row r="97" spans="1:26" ht="13.2" x14ac:dyDescent="0.25">
      <c r="A97" s="35"/>
      <c r="B97" s="14"/>
      <c r="C97" s="11"/>
      <c r="D97" s="23"/>
      <c r="E97" s="21"/>
      <c r="F97" s="21"/>
      <c r="G97" s="4">
        <f t="shared" si="6"/>
        <v>0</v>
      </c>
      <c r="Z97" s="8"/>
    </row>
    <row r="98" spans="1:26" ht="13.2" x14ac:dyDescent="0.25">
      <c r="A98" s="35"/>
      <c r="B98" s="21"/>
      <c r="D98" s="23"/>
      <c r="E98" s="21"/>
      <c r="F98" s="21"/>
      <c r="G98" s="4">
        <f t="shared" si="6"/>
        <v>0</v>
      </c>
      <c r="Z98" s="8"/>
    </row>
    <row r="99" spans="1:26" ht="13.2" x14ac:dyDescent="0.25">
      <c r="A99" s="35"/>
      <c r="B99" s="21"/>
      <c r="D99" s="23"/>
      <c r="E99" s="21"/>
      <c r="F99" s="21"/>
      <c r="G99" s="4">
        <f t="shared" si="6"/>
        <v>0</v>
      </c>
      <c r="Z99" s="8"/>
    </row>
    <row r="100" spans="1:26" ht="13.2" x14ac:dyDescent="0.25">
      <c r="A100" s="35"/>
      <c r="B100" s="21"/>
      <c r="C100" s="15"/>
      <c r="D100" s="23"/>
      <c r="E100" s="21"/>
      <c r="F100" s="21"/>
      <c r="G100" s="4">
        <f t="shared" si="6"/>
        <v>0</v>
      </c>
      <c r="Z100" s="8"/>
    </row>
    <row r="101" spans="1:26" ht="13.2" x14ac:dyDescent="0.25">
      <c r="A101" s="35"/>
      <c r="B101" s="21"/>
      <c r="D101" s="10"/>
      <c r="E101" s="21"/>
      <c r="F101" s="21"/>
      <c r="G101" s="4">
        <f t="shared" si="6"/>
        <v>0</v>
      </c>
      <c r="Z101" s="8"/>
    </row>
    <row r="102" spans="1:26" ht="13.2" x14ac:dyDescent="0.25">
      <c r="A102" s="35"/>
      <c r="B102" s="21"/>
      <c r="D102" s="10"/>
      <c r="E102" s="21"/>
      <c r="F102" s="21"/>
      <c r="G102" s="4">
        <f t="shared" si="6"/>
        <v>0</v>
      </c>
      <c r="Z102" s="8"/>
    </row>
    <row r="103" spans="1:26" ht="13.2" x14ac:dyDescent="0.25">
      <c r="A103" s="35"/>
      <c r="B103" s="21"/>
      <c r="D103" s="10"/>
      <c r="E103" s="21"/>
      <c r="F103" s="21"/>
      <c r="G103" s="4">
        <f t="shared" si="6"/>
        <v>0</v>
      </c>
      <c r="Z103" s="8"/>
    </row>
    <row r="104" spans="1:26" ht="13.2" x14ac:dyDescent="0.25">
      <c r="A104" s="35"/>
      <c r="B104" s="21"/>
      <c r="D104" s="10"/>
      <c r="E104" s="21"/>
      <c r="F104" s="21"/>
      <c r="G104" s="4">
        <f t="shared" si="6"/>
        <v>0</v>
      </c>
      <c r="Z104" s="8"/>
    </row>
    <row r="105" spans="1:26" ht="13.2" x14ac:dyDescent="0.25">
      <c r="A105" s="35"/>
      <c r="B105" s="21"/>
      <c r="D105" s="10"/>
      <c r="E105" s="21"/>
      <c r="F105" s="21"/>
      <c r="G105" s="4">
        <f t="shared" si="6"/>
        <v>0</v>
      </c>
      <c r="Z105" s="8"/>
    </row>
    <row r="106" spans="1:26" ht="13.2" x14ac:dyDescent="0.25">
      <c r="A106" s="35"/>
      <c r="B106" s="21"/>
      <c r="D106" s="10"/>
      <c r="E106" s="21"/>
      <c r="F106" s="21"/>
      <c r="G106" s="4">
        <f t="shared" si="6"/>
        <v>0</v>
      </c>
      <c r="Z106" s="8"/>
    </row>
    <row r="107" spans="1:26" ht="13.2" x14ac:dyDescent="0.25">
      <c r="A107" s="35"/>
      <c r="B107" s="21"/>
      <c r="D107" s="10"/>
      <c r="E107" s="21"/>
      <c r="F107" s="21"/>
      <c r="G107" s="4">
        <f t="shared" si="6"/>
        <v>0</v>
      </c>
      <c r="Z107" s="8"/>
    </row>
    <row r="108" spans="1:26" ht="13.2" x14ac:dyDescent="0.25">
      <c r="A108" s="35"/>
      <c r="B108" s="21"/>
      <c r="D108" s="10"/>
      <c r="E108" s="21"/>
      <c r="F108" s="21"/>
      <c r="G108" s="4">
        <f t="shared" si="6"/>
        <v>0</v>
      </c>
      <c r="Z108" s="8"/>
    </row>
    <row r="109" spans="1:26" ht="13.2" x14ac:dyDescent="0.25">
      <c r="A109" s="35"/>
      <c r="B109" s="21"/>
      <c r="D109" s="10"/>
      <c r="E109" s="21"/>
      <c r="F109" s="21"/>
      <c r="G109" s="4">
        <f t="shared" si="6"/>
        <v>0</v>
      </c>
      <c r="Z109" s="8"/>
    </row>
    <row r="110" spans="1:26" ht="13.2" x14ac:dyDescent="0.25">
      <c r="A110" s="35"/>
      <c r="B110" s="21"/>
      <c r="D110" s="10"/>
      <c r="E110" s="21"/>
      <c r="F110" s="21"/>
      <c r="G110" s="4">
        <f t="shared" si="6"/>
        <v>0</v>
      </c>
      <c r="Z110" s="8"/>
    </row>
    <row r="111" spans="1:26" ht="13.2" x14ac:dyDescent="0.25">
      <c r="A111" s="35"/>
      <c r="B111" s="21"/>
      <c r="D111" s="10"/>
      <c r="E111" s="174" t="s">
        <v>42</v>
      </c>
      <c r="G111" s="11">
        <f>SUM(G92:G110)</f>
        <v>0</v>
      </c>
      <c r="H111" s="11">
        <f>SUM(H92:H110)</f>
        <v>0</v>
      </c>
      <c r="I111" s="11">
        <f>SUM(I92:I108)</f>
        <v>0</v>
      </c>
      <c r="J111" s="11">
        <f>SUM(J92:J103)</f>
        <v>0</v>
      </c>
      <c r="K111" s="11">
        <f>SUM(K92:K103)</f>
        <v>0</v>
      </c>
      <c r="L111" s="11">
        <f>SUM(L92:L108)</f>
        <v>0</v>
      </c>
      <c r="M111" s="11">
        <f t="shared" ref="M111:W111" si="9">SUM(M92:M108)</f>
        <v>0</v>
      </c>
      <c r="N111" s="11">
        <f t="shared" si="9"/>
        <v>0</v>
      </c>
      <c r="O111" s="11">
        <f t="shared" si="9"/>
        <v>0</v>
      </c>
      <c r="P111" s="11">
        <f>SUM(P92:P110)</f>
        <v>0</v>
      </c>
      <c r="Q111" s="11">
        <f t="shared" si="9"/>
        <v>0</v>
      </c>
      <c r="R111" s="11">
        <f t="shared" si="9"/>
        <v>0</v>
      </c>
      <c r="S111" s="11">
        <f t="shared" si="9"/>
        <v>0</v>
      </c>
      <c r="T111" s="11">
        <f t="shared" si="9"/>
        <v>0</v>
      </c>
      <c r="U111" s="11">
        <f t="shared" si="9"/>
        <v>0</v>
      </c>
      <c r="V111" s="11">
        <f>SUM(V92:V110)</f>
        <v>0</v>
      </c>
      <c r="W111" s="11">
        <f t="shared" si="9"/>
        <v>0</v>
      </c>
      <c r="X111" s="11">
        <f>SUM(X92:X110)</f>
        <v>0</v>
      </c>
      <c r="Y111" s="11">
        <f>SUM(Y92:Y103)</f>
        <v>0</v>
      </c>
      <c r="Z111" s="8"/>
    </row>
    <row r="112" spans="1:26" ht="13.2" x14ac:dyDescent="0.25">
      <c r="A112" s="14"/>
      <c r="B112" s="21"/>
      <c r="D112" s="10"/>
      <c r="E112" s="21"/>
      <c r="F112" s="21"/>
      <c r="G112" s="4">
        <f t="shared" si="6"/>
        <v>0</v>
      </c>
      <c r="Z112" s="8"/>
    </row>
    <row r="113" spans="1:26" ht="13.2" x14ac:dyDescent="0.25">
      <c r="B113" s="21"/>
      <c r="D113" s="204"/>
      <c r="E113" s="21"/>
      <c r="F113" s="21"/>
      <c r="G113" s="4">
        <f t="shared" si="6"/>
        <v>0</v>
      </c>
      <c r="Z113" s="8"/>
    </row>
    <row r="114" spans="1:26" ht="13.2" x14ac:dyDescent="0.25">
      <c r="A114" s="10"/>
      <c r="B114" s="21"/>
      <c r="D114" s="10"/>
      <c r="E114" s="21"/>
      <c r="F114" s="21"/>
      <c r="G114" s="4">
        <f t="shared" si="6"/>
        <v>0</v>
      </c>
      <c r="Z114" s="8"/>
    </row>
    <row r="115" spans="1:26" ht="13.2" x14ac:dyDescent="0.25">
      <c r="A115" s="35"/>
      <c r="B115" s="21"/>
      <c r="E115" s="21"/>
      <c r="F115" s="21"/>
      <c r="G115" s="4">
        <f t="shared" si="6"/>
        <v>0</v>
      </c>
      <c r="Z115" s="8"/>
    </row>
    <row r="116" spans="1:26" ht="13.2" x14ac:dyDescent="0.25">
      <c r="A116" s="35"/>
      <c r="B116" s="21"/>
      <c r="E116" s="21"/>
      <c r="F116" s="21"/>
      <c r="G116" s="4">
        <f t="shared" si="6"/>
        <v>0</v>
      </c>
      <c r="V116" s="24"/>
      <c r="Z116" s="8"/>
    </row>
    <row r="117" spans="1:26" ht="13.2" x14ac:dyDescent="0.25">
      <c r="A117" s="35"/>
      <c r="B117" s="21"/>
      <c r="C117" s="42"/>
      <c r="E117" s="21"/>
      <c r="F117" s="21"/>
      <c r="G117" s="4">
        <f t="shared" si="6"/>
        <v>0</v>
      </c>
      <c r="V117" s="24"/>
      <c r="Z117" s="8"/>
    </row>
    <row r="118" spans="1:26" ht="13.2" x14ac:dyDescent="0.25">
      <c r="A118" s="44"/>
      <c r="C118" s="16"/>
      <c r="D118" s="10"/>
      <c r="E118" s="21"/>
      <c r="F118" s="21"/>
      <c r="G118" s="4">
        <f t="shared" si="6"/>
        <v>0</v>
      </c>
      <c r="Z118" s="8"/>
    </row>
    <row r="119" spans="1:26" ht="13.2" x14ac:dyDescent="0.25">
      <c r="A119" s="35"/>
      <c r="E119" s="21"/>
      <c r="F119" s="21"/>
      <c r="G119" s="4">
        <f t="shared" si="6"/>
        <v>0</v>
      </c>
      <c r="Z119" s="8"/>
    </row>
    <row r="120" spans="1:26" ht="13.2" x14ac:dyDescent="0.25">
      <c r="A120" s="44"/>
      <c r="B120" s="21"/>
      <c r="C120" s="3"/>
      <c r="D120" s="10"/>
      <c r="E120" s="21"/>
      <c r="F120" s="21"/>
      <c r="G120" s="4">
        <f t="shared" si="6"/>
        <v>0</v>
      </c>
      <c r="Z120" s="8"/>
    </row>
    <row r="121" spans="1:26" ht="13.2" x14ac:dyDescent="0.25">
      <c r="A121" s="44"/>
      <c r="B121" s="21"/>
      <c r="C121" s="3"/>
      <c r="E121" s="21"/>
      <c r="F121" s="21"/>
      <c r="G121" s="4">
        <f t="shared" si="6"/>
        <v>0</v>
      </c>
      <c r="P121" s="24"/>
      <c r="Z121" s="8"/>
    </row>
    <row r="122" spans="1:26" ht="13.2" x14ac:dyDescent="0.25">
      <c r="A122" s="10"/>
      <c r="B122" s="21"/>
      <c r="C122" s="3"/>
      <c r="E122" s="21"/>
      <c r="F122" s="21"/>
      <c r="G122" s="4">
        <f t="shared" si="6"/>
        <v>0</v>
      </c>
      <c r="Z122" s="8"/>
    </row>
    <row r="123" spans="1:26" ht="13.2" x14ac:dyDescent="0.25">
      <c r="A123" s="10"/>
      <c r="B123" s="21"/>
      <c r="C123" s="3"/>
      <c r="E123" s="21"/>
      <c r="F123" s="21"/>
      <c r="G123" s="4">
        <f t="shared" si="6"/>
        <v>0</v>
      </c>
      <c r="Z123" s="8"/>
    </row>
    <row r="124" spans="1:26" ht="13.2" x14ac:dyDescent="0.25">
      <c r="A124" s="10"/>
      <c r="B124" s="21"/>
      <c r="C124" s="3"/>
      <c r="E124" s="21"/>
      <c r="F124" s="21"/>
      <c r="G124" s="4">
        <f t="shared" si="6"/>
        <v>0</v>
      </c>
      <c r="Z124" s="8"/>
    </row>
    <row r="125" spans="1:26" ht="13.2" x14ac:dyDescent="0.25">
      <c r="A125" s="10"/>
      <c r="B125" s="21"/>
      <c r="C125" s="3"/>
      <c r="E125" s="21"/>
      <c r="F125" s="21"/>
      <c r="G125" s="4">
        <f t="shared" si="6"/>
        <v>0</v>
      </c>
      <c r="Z125" s="8"/>
    </row>
    <row r="126" spans="1:26" ht="13.2" x14ac:dyDescent="0.25">
      <c r="A126" s="10"/>
      <c r="B126" s="21"/>
      <c r="C126" s="3"/>
      <c r="E126" s="21"/>
      <c r="F126" s="21"/>
      <c r="G126" s="4">
        <f t="shared" si="6"/>
        <v>0</v>
      </c>
      <c r="Z126" s="8"/>
    </row>
    <row r="127" spans="1:26" ht="13.2" x14ac:dyDescent="0.25">
      <c r="A127" s="10"/>
      <c r="B127" s="21"/>
      <c r="C127" s="3"/>
      <c r="D127" s="204"/>
      <c r="E127" s="21"/>
      <c r="F127" s="21"/>
      <c r="G127" s="4">
        <f t="shared" si="6"/>
        <v>0</v>
      </c>
      <c r="Z127" s="8"/>
    </row>
    <row r="128" spans="1:26" ht="13.2" x14ac:dyDescent="0.25">
      <c r="A128" s="10"/>
      <c r="B128" s="21"/>
      <c r="C128" s="3"/>
      <c r="E128" s="21"/>
      <c r="F128" s="21"/>
      <c r="G128" s="4">
        <f t="shared" si="6"/>
        <v>0</v>
      </c>
      <c r="Z128" s="8"/>
    </row>
    <row r="129" spans="1:26" ht="13.2" x14ac:dyDescent="0.25">
      <c r="A129" s="10"/>
      <c r="B129" s="21"/>
      <c r="C129" s="3"/>
      <c r="D129" s="204"/>
      <c r="E129" s="21"/>
      <c r="F129" s="21"/>
      <c r="G129" s="4">
        <f t="shared" si="6"/>
        <v>0</v>
      </c>
      <c r="Z129" s="8"/>
    </row>
    <row r="130" spans="1:26" ht="13.2" x14ac:dyDescent="0.25">
      <c r="A130" s="10"/>
      <c r="B130" s="21"/>
      <c r="C130" s="3"/>
      <c r="E130" s="21"/>
      <c r="F130" s="21"/>
      <c r="G130" s="4">
        <f t="shared" si="6"/>
        <v>0</v>
      </c>
      <c r="Z130" s="8"/>
    </row>
    <row r="131" spans="1:26" ht="13.2" x14ac:dyDescent="0.25">
      <c r="A131" s="10"/>
      <c r="B131" s="21"/>
      <c r="C131" s="3"/>
      <c r="E131" s="174" t="s">
        <v>43</v>
      </c>
      <c r="F131" s="14"/>
      <c r="G131" s="11">
        <f>SUM(G112:G130)</f>
        <v>0</v>
      </c>
      <c r="H131" s="11">
        <f t="shared" ref="H131:X131" si="10">SUM(H112:H130)</f>
        <v>0</v>
      </c>
      <c r="I131" s="11">
        <f t="shared" si="10"/>
        <v>0</v>
      </c>
      <c r="J131" s="11">
        <f t="shared" si="10"/>
        <v>0</v>
      </c>
      <c r="K131" s="11">
        <f t="shared" si="10"/>
        <v>0</v>
      </c>
      <c r="L131" s="11">
        <f t="shared" si="10"/>
        <v>0</v>
      </c>
      <c r="M131" s="11">
        <f t="shared" si="10"/>
        <v>0</v>
      </c>
      <c r="N131" s="11">
        <f t="shared" si="10"/>
        <v>0</v>
      </c>
      <c r="O131" s="11">
        <f t="shared" si="10"/>
        <v>0</v>
      </c>
      <c r="P131" s="11">
        <f t="shared" si="10"/>
        <v>0</v>
      </c>
      <c r="Q131" s="11">
        <f t="shared" si="10"/>
        <v>0</v>
      </c>
      <c r="R131" s="11">
        <f t="shared" si="10"/>
        <v>0</v>
      </c>
      <c r="S131" s="11">
        <f t="shared" si="10"/>
        <v>0</v>
      </c>
      <c r="T131" s="11">
        <f t="shared" si="10"/>
        <v>0</v>
      </c>
      <c r="U131" s="11">
        <f t="shared" si="10"/>
        <v>0</v>
      </c>
      <c r="V131" s="11">
        <f t="shared" si="10"/>
        <v>0</v>
      </c>
      <c r="W131" s="11">
        <f t="shared" si="10"/>
        <v>0</v>
      </c>
      <c r="X131" s="11">
        <f t="shared" si="10"/>
        <v>0</v>
      </c>
      <c r="Z131" s="8"/>
    </row>
    <row r="132" spans="1:26" ht="13.2" x14ac:dyDescent="0.25">
      <c r="A132" s="35"/>
      <c r="B132" s="21"/>
      <c r="C132" s="3"/>
      <c r="D132" s="10"/>
      <c r="E132" s="21"/>
      <c r="F132" s="21"/>
      <c r="G132" s="4">
        <f t="shared" si="6"/>
        <v>0</v>
      </c>
      <c r="Z132" s="8"/>
    </row>
    <row r="133" spans="1:26" ht="13.2" x14ac:dyDescent="0.25">
      <c r="A133" s="35"/>
      <c r="B133" s="21"/>
      <c r="C133" s="3"/>
      <c r="E133" s="21"/>
      <c r="F133" s="21"/>
      <c r="G133" s="4">
        <f t="shared" si="6"/>
        <v>0</v>
      </c>
      <c r="Z133" s="8"/>
    </row>
    <row r="134" spans="1:26" ht="13.2" x14ac:dyDescent="0.25">
      <c r="A134" s="35"/>
      <c r="B134" s="21"/>
      <c r="C134" s="3"/>
      <c r="E134" s="21"/>
      <c r="F134" s="21"/>
      <c r="G134" s="24">
        <f t="shared" si="6"/>
        <v>0</v>
      </c>
      <c r="K134" s="11"/>
      <c r="L134" s="24"/>
      <c r="M134" s="11"/>
      <c r="N134" s="11"/>
      <c r="O134" s="11"/>
      <c r="P134" s="11"/>
      <c r="Q134" s="11"/>
      <c r="R134" s="11"/>
      <c r="S134" s="24"/>
      <c r="T134" s="24"/>
      <c r="U134" s="24"/>
      <c r="V134" s="24"/>
      <c r="W134" s="24"/>
      <c r="X134" s="24"/>
      <c r="Z134" s="8"/>
    </row>
    <row r="135" spans="1:26" ht="13.2" x14ac:dyDescent="0.25">
      <c r="A135" s="35"/>
      <c r="B135" s="21"/>
      <c r="C135" s="32"/>
      <c r="E135" s="21"/>
      <c r="F135" s="21"/>
      <c r="G135" s="4">
        <f t="shared" si="6"/>
        <v>0</v>
      </c>
      <c r="Z135" s="8"/>
    </row>
    <row r="136" spans="1:26" x14ac:dyDescent="0.2">
      <c r="A136" s="35"/>
      <c r="B136" s="21"/>
      <c r="C136" s="3"/>
      <c r="E136" s="21"/>
      <c r="F136" s="21"/>
      <c r="G136" s="4">
        <f t="shared" si="6"/>
        <v>0</v>
      </c>
    </row>
    <row r="137" spans="1:26" x14ac:dyDescent="0.2">
      <c r="A137" s="46"/>
      <c r="B137" s="21"/>
      <c r="C137" s="3"/>
      <c r="E137" s="21"/>
      <c r="F137" s="21"/>
      <c r="G137" s="4">
        <f t="shared" si="6"/>
        <v>0</v>
      </c>
    </row>
    <row r="138" spans="1:26" x14ac:dyDescent="0.2">
      <c r="A138" s="46"/>
      <c r="B138" s="21"/>
      <c r="C138" s="3"/>
      <c r="D138" s="10"/>
      <c r="E138" s="21"/>
      <c r="F138" s="21"/>
      <c r="G138" s="4">
        <f t="shared" si="6"/>
        <v>0</v>
      </c>
      <c r="Z138" s="4"/>
    </row>
    <row r="139" spans="1:26" x14ac:dyDescent="0.2">
      <c r="A139" s="14"/>
      <c r="B139" s="21"/>
      <c r="C139" s="3"/>
      <c r="E139" s="21"/>
      <c r="F139" s="21"/>
      <c r="G139" s="4">
        <f t="shared" si="6"/>
        <v>0</v>
      </c>
    </row>
    <row r="140" spans="1:26" x14ac:dyDescent="0.2">
      <c r="B140" s="21"/>
      <c r="C140" s="3"/>
      <c r="E140" s="21"/>
      <c r="F140" s="21"/>
      <c r="G140" s="4">
        <f t="shared" si="6"/>
        <v>0</v>
      </c>
    </row>
    <row r="141" spans="1:26" x14ac:dyDescent="0.2">
      <c r="B141" s="21"/>
      <c r="C141" s="32"/>
      <c r="E141" s="21"/>
      <c r="F141" s="21"/>
      <c r="G141" s="4">
        <f t="shared" si="6"/>
        <v>0</v>
      </c>
    </row>
    <row r="142" spans="1:26" x14ac:dyDescent="0.2">
      <c r="B142" s="21"/>
      <c r="C142" s="47"/>
      <c r="E142" s="21"/>
      <c r="F142" s="21"/>
      <c r="G142" s="4">
        <f t="shared" si="6"/>
        <v>0</v>
      </c>
    </row>
    <row r="143" spans="1:26" x14ac:dyDescent="0.2">
      <c r="B143" s="21"/>
      <c r="C143" s="3"/>
      <c r="E143" s="21"/>
      <c r="F143" s="21"/>
      <c r="G143" s="4">
        <f t="shared" si="6"/>
        <v>0</v>
      </c>
      <c r="R143" s="24"/>
    </row>
    <row r="144" spans="1:26" x14ac:dyDescent="0.2">
      <c r="B144" s="21"/>
      <c r="C144" s="11"/>
      <c r="E144" s="21"/>
      <c r="F144" s="21"/>
      <c r="G144" s="4">
        <f t="shared" si="6"/>
        <v>0</v>
      </c>
    </row>
    <row r="145" spans="3:25" x14ac:dyDescent="0.2">
      <c r="C145" s="11"/>
      <c r="E145" s="21"/>
      <c r="F145" s="21"/>
      <c r="G145" s="4">
        <f t="shared" si="6"/>
        <v>0</v>
      </c>
    </row>
    <row r="146" spans="3:25" x14ac:dyDescent="0.2">
      <c r="E146" s="21"/>
      <c r="F146" s="21"/>
      <c r="G146" s="4">
        <f t="shared" si="6"/>
        <v>0</v>
      </c>
    </row>
    <row r="147" spans="3:25" x14ac:dyDescent="0.2">
      <c r="C147" s="11"/>
      <c r="D147" s="10"/>
      <c r="E147" s="21"/>
      <c r="F147" s="21"/>
      <c r="G147" s="4">
        <f t="shared" si="6"/>
        <v>0</v>
      </c>
    </row>
    <row r="148" spans="3:25" x14ac:dyDescent="0.2">
      <c r="C148" s="11"/>
      <c r="D148" s="204"/>
      <c r="E148" s="21"/>
      <c r="F148" s="21"/>
      <c r="G148" s="4">
        <f t="shared" si="6"/>
        <v>0</v>
      </c>
    </row>
    <row r="149" spans="3:25" x14ac:dyDescent="0.2">
      <c r="C149" s="11"/>
      <c r="D149" s="204"/>
      <c r="E149" s="21"/>
      <c r="F149" s="21"/>
      <c r="G149" s="4">
        <f t="shared" si="6"/>
        <v>0</v>
      </c>
    </row>
    <row r="150" spans="3:25" x14ac:dyDescent="0.2">
      <c r="C150" s="11"/>
      <c r="D150" s="204"/>
      <c r="E150" s="21"/>
      <c r="F150" s="21"/>
      <c r="G150" s="4">
        <f t="shared" si="6"/>
        <v>0</v>
      </c>
    </row>
    <row r="151" spans="3:25" x14ac:dyDescent="0.2">
      <c r="C151" s="11"/>
      <c r="E151" s="174" t="s">
        <v>44</v>
      </c>
      <c r="F151" s="7"/>
      <c r="G151" s="11">
        <f>SUM(G132:G150)</f>
        <v>0</v>
      </c>
      <c r="H151" s="11">
        <f>SUM(H132:H147)</f>
        <v>0</v>
      </c>
      <c r="I151" s="11">
        <f t="shared" ref="I151:U151" si="11">SUM(I132:I146)</f>
        <v>0</v>
      </c>
      <c r="J151" s="11">
        <f t="shared" si="11"/>
        <v>0</v>
      </c>
      <c r="K151" s="11">
        <f t="shared" si="11"/>
        <v>0</v>
      </c>
      <c r="L151" s="11">
        <f>SUM(L132:L150)</f>
        <v>0</v>
      </c>
      <c r="M151" s="11">
        <f t="shared" si="11"/>
        <v>0</v>
      </c>
      <c r="N151" s="11">
        <f t="shared" si="11"/>
        <v>0</v>
      </c>
      <c r="O151" s="11">
        <f t="shared" si="11"/>
        <v>0</v>
      </c>
      <c r="P151" s="11">
        <f t="shared" si="11"/>
        <v>0</v>
      </c>
      <c r="Q151" s="11">
        <f>SUM(Q132:Q150)</f>
        <v>0</v>
      </c>
      <c r="R151" s="11">
        <f t="shared" si="11"/>
        <v>0</v>
      </c>
      <c r="S151" s="11">
        <f t="shared" si="11"/>
        <v>0</v>
      </c>
      <c r="T151" s="11">
        <f>SUM(T133:T146)</f>
        <v>0</v>
      </c>
      <c r="U151" s="11">
        <f t="shared" si="11"/>
        <v>0</v>
      </c>
      <c r="V151" s="11">
        <f>SUM(V132:V147)</f>
        <v>0</v>
      </c>
      <c r="W151" s="11">
        <f>SUM(W132:W150)</f>
        <v>0</v>
      </c>
      <c r="X151" s="11">
        <f>SUM(X132:X150)</f>
        <v>0</v>
      </c>
      <c r="Y151" s="11">
        <f>SUM(Y136:Y146)</f>
        <v>0</v>
      </c>
    </row>
    <row r="152" spans="3:25" ht="10.8" thickBot="1" x14ac:dyDescent="0.25">
      <c r="C152" s="11"/>
      <c r="E152" s="14"/>
      <c r="G152" s="36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36"/>
      <c r="U152" s="9"/>
      <c r="V152" s="9"/>
      <c r="W152" s="9"/>
      <c r="X152" s="9"/>
    </row>
    <row r="153" spans="3:25" ht="10.8" thickTop="1" x14ac:dyDescent="0.2">
      <c r="C153" s="11"/>
      <c r="E153" s="21"/>
      <c r="F153" s="21"/>
    </row>
    <row r="154" spans="3:25" x14ac:dyDescent="0.2">
      <c r="C154" s="11"/>
      <c r="D154" s="40"/>
      <c r="E154" s="21"/>
      <c r="F154" s="21"/>
      <c r="G154" s="4">
        <f t="shared" ref="G154:G195" si="12">SUM((H154:X154))</f>
        <v>0</v>
      </c>
    </row>
    <row r="155" spans="3:25" x14ac:dyDescent="0.2">
      <c r="C155" s="11"/>
      <c r="D155" s="10"/>
      <c r="E155" s="21"/>
      <c r="F155" s="21"/>
      <c r="G155" s="4">
        <f t="shared" si="12"/>
        <v>0</v>
      </c>
    </row>
    <row r="156" spans="3:25" x14ac:dyDescent="0.2">
      <c r="D156" s="10"/>
      <c r="E156" s="21"/>
      <c r="F156" s="38"/>
      <c r="G156" s="4">
        <f t="shared" si="12"/>
        <v>0</v>
      </c>
    </row>
    <row r="157" spans="3:25" x14ac:dyDescent="0.2">
      <c r="D157" s="10"/>
      <c r="E157" s="38"/>
      <c r="F157" s="38"/>
      <c r="G157" s="4">
        <f t="shared" si="12"/>
        <v>0</v>
      </c>
    </row>
    <row r="158" spans="3:25" x14ac:dyDescent="0.2">
      <c r="E158" s="38"/>
      <c r="F158" s="39"/>
      <c r="G158" s="4">
        <f t="shared" si="12"/>
        <v>0</v>
      </c>
    </row>
    <row r="159" spans="3:25" x14ac:dyDescent="0.2">
      <c r="C159" s="11"/>
      <c r="E159" s="38"/>
      <c r="F159" s="39"/>
      <c r="G159" s="4">
        <f t="shared" si="12"/>
        <v>0</v>
      </c>
    </row>
    <row r="160" spans="3:25" x14ac:dyDescent="0.2">
      <c r="C160" s="11"/>
      <c r="E160" s="38"/>
      <c r="F160" s="39"/>
      <c r="G160" s="4">
        <f t="shared" si="12"/>
        <v>0</v>
      </c>
    </row>
    <row r="161" spans="1:24" x14ac:dyDescent="0.2">
      <c r="C161" s="11"/>
      <c r="E161" s="38"/>
      <c r="F161" s="39"/>
      <c r="G161" s="4">
        <f t="shared" si="12"/>
        <v>0</v>
      </c>
    </row>
    <row r="162" spans="1:24" x14ac:dyDescent="0.2">
      <c r="E162" s="38"/>
      <c r="F162" s="39"/>
      <c r="G162" s="4">
        <f t="shared" si="12"/>
        <v>0</v>
      </c>
    </row>
    <row r="163" spans="1:24" x14ac:dyDescent="0.2">
      <c r="C163" s="11"/>
      <c r="E163" s="38"/>
      <c r="F163" s="39"/>
      <c r="G163" s="4">
        <f t="shared" si="12"/>
        <v>0</v>
      </c>
      <c r="Q163" s="3"/>
    </row>
    <row r="164" spans="1:24" x14ac:dyDescent="0.2">
      <c r="C164" s="16"/>
      <c r="E164" s="38"/>
      <c r="F164" s="39"/>
      <c r="G164" s="4">
        <f t="shared" si="12"/>
        <v>0</v>
      </c>
    </row>
    <row r="165" spans="1:24" x14ac:dyDescent="0.2">
      <c r="C165" s="16"/>
      <c r="E165" s="38"/>
      <c r="F165" s="39"/>
      <c r="G165" s="4">
        <f t="shared" si="12"/>
        <v>0</v>
      </c>
    </row>
    <row r="166" spans="1:24" x14ac:dyDescent="0.2">
      <c r="C166" s="16"/>
      <c r="E166" s="38"/>
      <c r="F166" s="39"/>
      <c r="G166" s="4">
        <f t="shared" si="12"/>
        <v>0</v>
      </c>
    </row>
    <row r="167" spans="1:24" x14ac:dyDescent="0.2">
      <c r="C167" s="16"/>
      <c r="E167" s="38"/>
      <c r="F167" s="39"/>
      <c r="G167" s="4">
        <f t="shared" si="12"/>
        <v>0</v>
      </c>
    </row>
    <row r="168" spans="1:24" x14ac:dyDescent="0.2">
      <c r="C168" s="16"/>
      <c r="D168" s="10"/>
      <c r="E168" s="38"/>
      <c r="F168" s="39"/>
      <c r="G168" s="4">
        <f t="shared" si="12"/>
        <v>0</v>
      </c>
    </row>
    <row r="169" spans="1:24" x14ac:dyDescent="0.2">
      <c r="C169" s="16"/>
      <c r="E169" s="176" t="s">
        <v>45</v>
      </c>
      <c r="F169" s="14"/>
      <c r="G169" s="11">
        <f>SUM(G153:G168)</f>
        <v>0</v>
      </c>
      <c r="H169" s="11">
        <f t="shared" ref="H169:X169" si="13">SUM(H153:H168)</f>
        <v>0</v>
      </c>
      <c r="I169" s="11">
        <f t="shared" si="13"/>
        <v>0</v>
      </c>
      <c r="J169" s="11">
        <f t="shared" si="13"/>
        <v>0</v>
      </c>
      <c r="K169" s="11">
        <f t="shared" si="13"/>
        <v>0</v>
      </c>
      <c r="L169" s="11">
        <f t="shared" si="13"/>
        <v>0</v>
      </c>
      <c r="M169" s="11">
        <f t="shared" si="13"/>
        <v>0</v>
      </c>
      <c r="N169" s="11">
        <f t="shared" si="13"/>
        <v>0</v>
      </c>
      <c r="O169" s="11">
        <f t="shared" si="13"/>
        <v>0</v>
      </c>
      <c r="P169" s="11">
        <f t="shared" si="13"/>
        <v>0</v>
      </c>
      <c r="Q169" s="11">
        <f t="shared" si="13"/>
        <v>0</v>
      </c>
      <c r="R169" s="11">
        <f t="shared" si="13"/>
        <v>0</v>
      </c>
      <c r="S169" s="11">
        <f t="shared" si="13"/>
        <v>0</v>
      </c>
      <c r="T169" s="11">
        <f t="shared" si="13"/>
        <v>0</v>
      </c>
      <c r="U169" s="11">
        <f t="shared" si="13"/>
        <v>0</v>
      </c>
      <c r="V169" s="11">
        <f t="shared" si="13"/>
        <v>0</v>
      </c>
      <c r="W169" s="11">
        <f t="shared" si="13"/>
        <v>0</v>
      </c>
      <c r="X169" s="11">
        <f t="shared" si="13"/>
        <v>0</v>
      </c>
    </row>
    <row r="170" spans="1:24" x14ac:dyDescent="0.2">
      <c r="A170" s="14"/>
      <c r="C170" s="16"/>
      <c r="D170" s="10"/>
      <c r="E170" s="23"/>
      <c r="F170" s="21"/>
      <c r="G170" s="24">
        <f t="shared" si="12"/>
        <v>0</v>
      </c>
      <c r="H170" s="11"/>
    </row>
    <row r="171" spans="1:24" x14ac:dyDescent="0.2">
      <c r="A171" s="14"/>
      <c r="C171" s="11"/>
      <c r="E171" s="21"/>
      <c r="F171" s="21"/>
      <c r="G171" s="4">
        <f t="shared" si="12"/>
        <v>0</v>
      </c>
    </row>
    <row r="172" spans="1:24" x14ac:dyDescent="0.2">
      <c r="A172" s="14"/>
      <c r="E172" s="21"/>
      <c r="F172" s="21"/>
      <c r="G172" s="4">
        <f t="shared" si="12"/>
        <v>0</v>
      </c>
    </row>
    <row r="173" spans="1:24" x14ac:dyDescent="0.2">
      <c r="D173" s="10"/>
      <c r="E173" s="21"/>
      <c r="F173" s="21"/>
      <c r="G173" s="4">
        <f t="shared" si="12"/>
        <v>0</v>
      </c>
    </row>
    <row r="174" spans="1:24" x14ac:dyDescent="0.2">
      <c r="E174" s="21"/>
      <c r="F174" s="21"/>
      <c r="G174" s="4">
        <f t="shared" si="12"/>
        <v>0</v>
      </c>
    </row>
    <row r="175" spans="1:24" x14ac:dyDescent="0.2">
      <c r="B175" s="11"/>
      <c r="D175" s="10"/>
      <c r="E175" s="21"/>
      <c r="F175" s="21"/>
      <c r="G175" s="4">
        <f t="shared" si="12"/>
        <v>0</v>
      </c>
    </row>
    <row r="176" spans="1:24" x14ac:dyDescent="0.2">
      <c r="B176" s="14"/>
      <c r="C176" s="16"/>
      <c r="E176" s="21"/>
      <c r="F176" s="21"/>
      <c r="G176" s="4">
        <f t="shared" si="12"/>
        <v>0</v>
      </c>
    </row>
    <row r="177" spans="2:24" x14ac:dyDescent="0.2">
      <c r="B177" s="14"/>
      <c r="C177" s="11"/>
      <c r="E177" s="21"/>
      <c r="F177" s="21"/>
      <c r="G177" s="4">
        <f t="shared" si="12"/>
        <v>0</v>
      </c>
    </row>
    <row r="178" spans="2:24" x14ac:dyDescent="0.2">
      <c r="C178" s="11"/>
      <c r="E178" s="21"/>
      <c r="F178" s="21"/>
      <c r="G178" s="4">
        <f t="shared" si="12"/>
        <v>0</v>
      </c>
    </row>
    <row r="179" spans="2:24" x14ac:dyDescent="0.2">
      <c r="E179" s="21"/>
      <c r="F179" s="21"/>
      <c r="G179" s="4">
        <f t="shared" si="12"/>
        <v>0</v>
      </c>
    </row>
    <row r="180" spans="2:24" x14ac:dyDescent="0.2">
      <c r="E180" s="21"/>
      <c r="F180" s="21"/>
      <c r="G180" s="4">
        <f t="shared" si="12"/>
        <v>0</v>
      </c>
    </row>
    <row r="181" spans="2:24" x14ac:dyDescent="0.2">
      <c r="D181" s="10"/>
      <c r="E181" s="174" t="s">
        <v>47</v>
      </c>
      <c r="G181" s="11">
        <f>SUM(G170:G180)</f>
        <v>0</v>
      </c>
      <c r="H181" s="11">
        <f>SUM(H171:H180)</f>
        <v>0</v>
      </c>
      <c r="I181" s="11">
        <f>SUM(I171:I177)</f>
        <v>0</v>
      </c>
      <c r="J181" s="11">
        <f>SUM(J171:J177)</f>
        <v>0</v>
      </c>
      <c r="K181" s="11">
        <f>SUM(K171:K177)</f>
        <v>0</v>
      </c>
      <c r="L181" s="11">
        <f>SUM(L171:L179)</f>
        <v>0</v>
      </c>
      <c r="M181" s="11">
        <f>SUM(M171:M177)</f>
        <v>0</v>
      </c>
      <c r="N181" s="11">
        <f>SUM(N170:N180)</f>
        <v>0</v>
      </c>
      <c r="O181" s="11">
        <f>SUM(O171:O177)</f>
        <v>0</v>
      </c>
      <c r="P181" s="11">
        <f>SUM(P171:P177)</f>
        <v>0</v>
      </c>
      <c r="Q181" s="11">
        <f>SUM(Q170:Q180)</f>
        <v>0</v>
      </c>
      <c r="R181" s="11">
        <f>SUM(R171:R177)</f>
        <v>0</v>
      </c>
      <c r="S181" s="11">
        <f>SUM(S171:S179)</f>
        <v>0</v>
      </c>
      <c r="T181" s="11">
        <f>SUM(T171:T180)</f>
        <v>0</v>
      </c>
      <c r="U181" s="11">
        <f>SUM(U171:U180)</f>
        <v>0</v>
      </c>
      <c r="V181" s="11">
        <f>SUM(V170:V180)</f>
        <v>0</v>
      </c>
      <c r="W181" s="11">
        <f>SUM(W171:W177)</f>
        <v>0</v>
      </c>
      <c r="X181" s="11">
        <f>SUM(X170:X180)</f>
        <v>0</v>
      </c>
    </row>
    <row r="182" spans="2:24" x14ac:dyDescent="0.2">
      <c r="D182" s="10"/>
      <c r="E182" s="21"/>
      <c r="F182" s="21"/>
      <c r="G182" s="4">
        <f t="shared" si="12"/>
        <v>0</v>
      </c>
    </row>
    <row r="183" spans="2:24" x14ac:dyDescent="0.2">
      <c r="D183" s="10"/>
      <c r="E183" s="21"/>
      <c r="F183" s="21"/>
      <c r="G183" s="4">
        <f t="shared" si="12"/>
        <v>0</v>
      </c>
    </row>
    <row r="184" spans="2:24" x14ac:dyDescent="0.2">
      <c r="D184" s="178"/>
      <c r="E184" s="21"/>
      <c r="F184" s="21"/>
      <c r="G184" s="4">
        <f t="shared" si="12"/>
        <v>0</v>
      </c>
    </row>
    <row r="185" spans="2:24" x14ac:dyDescent="0.2">
      <c r="D185" s="10"/>
      <c r="E185" s="21"/>
      <c r="F185" s="21"/>
      <c r="G185" s="4">
        <f t="shared" si="12"/>
        <v>0</v>
      </c>
    </row>
    <row r="186" spans="2:24" x14ac:dyDescent="0.2">
      <c r="D186" s="10"/>
      <c r="E186" s="21"/>
      <c r="F186" s="21"/>
      <c r="G186" s="4">
        <f t="shared" si="12"/>
        <v>0</v>
      </c>
    </row>
    <row r="187" spans="2:24" x14ac:dyDescent="0.2">
      <c r="E187" s="21"/>
      <c r="F187" s="21"/>
      <c r="G187" s="4">
        <f t="shared" si="12"/>
        <v>0</v>
      </c>
    </row>
    <row r="188" spans="2:24" x14ac:dyDescent="0.2">
      <c r="E188" s="21"/>
      <c r="F188" s="21"/>
      <c r="G188" s="4">
        <f t="shared" si="12"/>
        <v>0</v>
      </c>
    </row>
    <row r="189" spans="2:24" x14ac:dyDescent="0.2">
      <c r="E189" s="21"/>
      <c r="F189" s="21"/>
      <c r="G189" s="4">
        <f t="shared" si="12"/>
        <v>0</v>
      </c>
      <c r="I189" s="21"/>
    </row>
    <row r="190" spans="2:24" x14ac:dyDescent="0.2">
      <c r="E190" s="21"/>
      <c r="F190" s="21"/>
      <c r="G190" s="4">
        <f t="shared" si="12"/>
        <v>0</v>
      </c>
    </row>
    <row r="191" spans="2:24" x14ac:dyDescent="0.2">
      <c r="E191" s="21"/>
      <c r="F191" s="21"/>
      <c r="G191" s="4">
        <f t="shared" si="12"/>
        <v>0</v>
      </c>
    </row>
    <row r="192" spans="2:24" x14ac:dyDescent="0.2">
      <c r="E192" s="21"/>
      <c r="F192" s="21"/>
      <c r="G192" s="4">
        <f t="shared" si="12"/>
        <v>0</v>
      </c>
    </row>
    <row r="193" spans="3:25" x14ac:dyDescent="0.2">
      <c r="E193" s="21"/>
      <c r="F193" s="21"/>
      <c r="G193" s="4">
        <f t="shared" si="12"/>
        <v>0</v>
      </c>
    </row>
    <row r="194" spans="3:25" x14ac:dyDescent="0.2">
      <c r="E194" s="21"/>
      <c r="F194" s="21"/>
      <c r="G194" s="4">
        <f t="shared" si="12"/>
        <v>0</v>
      </c>
    </row>
    <row r="195" spans="3:25" x14ac:dyDescent="0.2">
      <c r="E195" s="21"/>
      <c r="F195" s="21"/>
      <c r="G195" s="4">
        <f t="shared" si="12"/>
        <v>0</v>
      </c>
    </row>
    <row r="196" spans="3:25" x14ac:dyDescent="0.2">
      <c r="E196" s="174" t="s">
        <v>48</v>
      </c>
      <c r="G196" s="11">
        <f>SUM(G182:G195)</f>
        <v>0</v>
      </c>
      <c r="H196" s="11">
        <f>SUM(H182:H195)</f>
        <v>0</v>
      </c>
      <c r="I196" s="11">
        <f>SUM(I182:I191)</f>
        <v>0</v>
      </c>
      <c r="J196" s="11">
        <f>SUM(J182:J191)</f>
        <v>0</v>
      </c>
      <c r="K196" s="11">
        <f>SUM(K182:K191)</f>
        <v>0</v>
      </c>
      <c r="L196" s="11">
        <f>SUM(L182:L193)</f>
        <v>0</v>
      </c>
      <c r="M196" s="11">
        <f>SUM(M182:M191)</f>
        <v>0</v>
      </c>
      <c r="N196" s="11">
        <f>SUM(N182:N195)</f>
        <v>0</v>
      </c>
      <c r="O196" s="11">
        <f>SUM(O182:O191)</f>
        <v>0</v>
      </c>
      <c r="P196" s="11">
        <f>SUM(P182:P195)</f>
        <v>0</v>
      </c>
      <c r="Q196" s="11">
        <f>SUM(Q182:Q195)</f>
        <v>0</v>
      </c>
      <c r="R196" s="11">
        <f>SUM(R182:R191)</f>
        <v>0</v>
      </c>
      <c r="S196" s="11">
        <f>SUM(S182:S191)</f>
        <v>0</v>
      </c>
      <c r="T196" s="11"/>
      <c r="U196" s="11">
        <f>SUM(U182:U195)</f>
        <v>0</v>
      </c>
      <c r="V196" s="11">
        <f>SUM(V182:V195)</f>
        <v>0</v>
      </c>
      <c r="W196" s="11">
        <f>SUM(W182:W193)</f>
        <v>0</v>
      </c>
      <c r="X196" s="11">
        <f>SUM(X182:X195)</f>
        <v>0</v>
      </c>
      <c r="Y196" s="11">
        <f>SUM(H196:X196)</f>
        <v>0</v>
      </c>
    </row>
    <row r="197" spans="3:25" x14ac:dyDescent="0.2">
      <c r="D197" s="10"/>
      <c r="E197" s="21"/>
      <c r="F197" s="21"/>
      <c r="G197" s="4">
        <f t="shared" ref="G197:G219" si="14">SUM((H197:X197))</f>
        <v>0</v>
      </c>
    </row>
    <row r="198" spans="3:25" x14ac:dyDescent="0.2">
      <c r="E198" s="21"/>
      <c r="F198" s="21"/>
      <c r="G198" s="4">
        <f t="shared" si="14"/>
        <v>0</v>
      </c>
    </row>
    <row r="199" spans="3:25" x14ac:dyDescent="0.2">
      <c r="D199" s="10"/>
      <c r="E199" s="21"/>
      <c r="F199" s="21"/>
      <c r="G199" s="4">
        <f t="shared" si="14"/>
        <v>0</v>
      </c>
    </row>
    <row r="200" spans="3:25" x14ac:dyDescent="0.2">
      <c r="E200" s="21"/>
      <c r="F200" s="21"/>
      <c r="G200" s="4">
        <f t="shared" si="14"/>
        <v>0</v>
      </c>
    </row>
    <row r="201" spans="3:25" x14ac:dyDescent="0.2">
      <c r="E201" s="21"/>
      <c r="F201" s="21"/>
      <c r="G201" s="15">
        <f t="shared" si="14"/>
        <v>0</v>
      </c>
    </row>
    <row r="202" spans="3:25" x14ac:dyDescent="0.2">
      <c r="D202" s="10"/>
      <c r="E202" s="21"/>
      <c r="F202" s="21"/>
      <c r="G202" s="4">
        <f t="shared" si="14"/>
        <v>0</v>
      </c>
    </row>
    <row r="203" spans="3:25" x14ac:dyDescent="0.2">
      <c r="C203" s="19"/>
      <c r="D203" s="10"/>
      <c r="E203" s="21"/>
      <c r="F203" s="21"/>
      <c r="G203" s="43">
        <f t="shared" si="14"/>
        <v>0</v>
      </c>
    </row>
    <row r="204" spans="3:25" x14ac:dyDescent="0.2">
      <c r="C204" s="19"/>
      <c r="E204" s="21"/>
      <c r="F204" s="21"/>
      <c r="G204" s="4">
        <f t="shared" si="14"/>
        <v>0</v>
      </c>
    </row>
    <row r="205" spans="3:25" x14ac:dyDescent="0.2">
      <c r="E205" s="21"/>
      <c r="F205" s="21"/>
      <c r="G205" s="4">
        <f t="shared" si="14"/>
        <v>0</v>
      </c>
    </row>
    <row r="206" spans="3:25" x14ac:dyDescent="0.2">
      <c r="E206" s="21"/>
      <c r="F206" s="21"/>
      <c r="G206" s="4">
        <f t="shared" si="14"/>
        <v>0</v>
      </c>
    </row>
    <row r="207" spans="3:25" x14ac:dyDescent="0.2">
      <c r="E207" s="21"/>
      <c r="F207" s="21"/>
      <c r="G207" s="4">
        <f t="shared" si="14"/>
        <v>0</v>
      </c>
    </row>
    <row r="208" spans="3:25" x14ac:dyDescent="0.2">
      <c r="E208" s="21"/>
      <c r="F208" s="21"/>
      <c r="G208" s="4">
        <f t="shared" si="14"/>
        <v>0</v>
      </c>
    </row>
    <row r="209" spans="3:25" x14ac:dyDescent="0.2">
      <c r="E209" s="21"/>
      <c r="F209" s="21"/>
      <c r="G209" s="4">
        <f t="shared" si="14"/>
        <v>0</v>
      </c>
    </row>
    <row r="210" spans="3:25" x14ac:dyDescent="0.2">
      <c r="E210" s="21"/>
      <c r="F210" s="21"/>
      <c r="G210" s="4">
        <f t="shared" si="14"/>
        <v>0</v>
      </c>
    </row>
    <row r="211" spans="3:25" x14ac:dyDescent="0.2">
      <c r="E211" s="21"/>
      <c r="F211" s="21"/>
      <c r="G211" s="4">
        <f t="shared" si="14"/>
        <v>0</v>
      </c>
    </row>
    <row r="212" spans="3:25" x14ac:dyDescent="0.2">
      <c r="E212" s="21"/>
      <c r="F212" s="21"/>
      <c r="G212" s="4">
        <f t="shared" si="14"/>
        <v>0</v>
      </c>
    </row>
    <row r="213" spans="3:25" x14ac:dyDescent="0.2">
      <c r="E213" s="21"/>
      <c r="F213" s="21"/>
      <c r="G213" s="4">
        <f t="shared" si="14"/>
        <v>0</v>
      </c>
    </row>
    <row r="214" spans="3:25" x14ac:dyDescent="0.2">
      <c r="E214" s="21"/>
      <c r="F214" s="21"/>
      <c r="G214" s="4">
        <f t="shared" si="14"/>
        <v>0</v>
      </c>
    </row>
    <row r="215" spans="3:25" x14ac:dyDescent="0.2">
      <c r="E215" s="21"/>
      <c r="F215" s="21"/>
      <c r="G215" s="4">
        <f t="shared" si="14"/>
        <v>0</v>
      </c>
    </row>
    <row r="216" spans="3:25" x14ac:dyDescent="0.2">
      <c r="E216" s="21"/>
      <c r="F216" s="21"/>
      <c r="G216" s="4">
        <f t="shared" si="14"/>
        <v>0</v>
      </c>
    </row>
    <row r="217" spans="3:25" x14ac:dyDescent="0.2">
      <c r="E217" s="21"/>
      <c r="F217" s="21"/>
      <c r="G217" s="4">
        <f t="shared" si="14"/>
        <v>0</v>
      </c>
    </row>
    <row r="218" spans="3:25" x14ac:dyDescent="0.2">
      <c r="E218" s="21"/>
      <c r="F218" s="21"/>
      <c r="G218" s="4">
        <f t="shared" si="14"/>
        <v>0</v>
      </c>
    </row>
    <row r="219" spans="3:25" x14ac:dyDescent="0.2">
      <c r="E219" s="21"/>
      <c r="F219" s="21"/>
      <c r="G219" s="4">
        <f t="shared" si="14"/>
        <v>0</v>
      </c>
    </row>
    <row r="220" spans="3:25" x14ac:dyDescent="0.2">
      <c r="E220" s="174" t="s">
        <v>49</v>
      </c>
      <c r="G220" s="11">
        <f>SUM(G197:G219)</f>
        <v>0</v>
      </c>
      <c r="H220" s="11">
        <f t="shared" ref="H220:X220" si="15">SUM(H197:H219)</f>
        <v>0</v>
      </c>
      <c r="I220" s="11">
        <f t="shared" si="15"/>
        <v>0</v>
      </c>
      <c r="J220" s="11">
        <f t="shared" si="15"/>
        <v>0</v>
      </c>
      <c r="K220" s="11">
        <f t="shared" si="15"/>
        <v>0</v>
      </c>
      <c r="L220" s="11">
        <f t="shared" si="15"/>
        <v>0</v>
      </c>
      <c r="M220" s="11">
        <f t="shared" si="15"/>
        <v>0</v>
      </c>
      <c r="N220" s="11">
        <f t="shared" si="15"/>
        <v>0</v>
      </c>
      <c r="O220" s="11">
        <f t="shared" si="15"/>
        <v>0</v>
      </c>
      <c r="P220" s="11">
        <f t="shared" si="15"/>
        <v>0</v>
      </c>
      <c r="Q220" s="11">
        <f t="shared" si="15"/>
        <v>0</v>
      </c>
      <c r="R220" s="11">
        <f t="shared" si="15"/>
        <v>0</v>
      </c>
      <c r="S220" s="11">
        <f t="shared" si="15"/>
        <v>0</v>
      </c>
      <c r="T220" s="11">
        <f t="shared" si="15"/>
        <v>0</v>
      </c>
      <c r="U220" s="11">
        <f t="shared" si="15"/>
        <v>0</v>
      </c>
      <c r="V220" s="11">
        <f t="shared" si="15"/>
        <v>0</v>
      </c>
      <c r="W220" s="11">
        <f t="shared" si="15"/>
        <v>0</v>
      </c>
      <c r="X220" s="11">
        <f t="shared" si="15"/>
        <v>0</v>
      </c>
      <c r="Y220" s="11">
        <f>SUM(H220:X220)</f>
        <v>0</v>
      </c>
    </row>
    <row r="221" spans="3:25" x14ac:dyDescent="0.2">
      <c r="E221" s="174" t="s">
        <v>86</v>
      </c>
      <c r="G221" s="202">
        <f>SUM(G19+G35+G52+G71+G91+G111+G131+G151+G169+G181+G196+G220)</f>
        <v>6592.29</v>
      </c>
    </row>
    <row r="223" spans="3:25" x14ac:dyDescent="0.2">
      <c r="C223" s="11"/>
      <c r="E223" s="201" t="s">
        <v>56</v>
      </c>
      <c r="F223" s="174" t="s">
        <v>212</v>
      </c>
      <c r="G223" s="175" t="s">
        <v>62</v>
      </c>
      <c r="H223" s="175" t="s">
        <v>63</v>
      </c>
      <c r="I223" s="175" t="s">
        <v>64</v>
      </c>
      <c r="J223" s="175" t="s">
        <v>69</v>
      </c>
      <c r="K223" s="175" t="s">
        <v>71</v>
      </c>
      <c r="L223" s="175" t="s">
        <v>73</v>
      </c>
      <c r="M223" s="175" t="s">
        <v>217</v>
      </c>
      <c r="N223" s="175" t="s">
        <v>213</v>
      </c>
      <c r="O223" s="175" t="s">
        <v>214</v>
      </c>
      <c r="P223" s="175" t="s">
        <v>215</v>
      </c>
      <c r="Q223" s="175" t="s">
        <v>216</v>
      </c>
    </row>
    <row r="224" spans="3:25" x14ac:dyDescent="0.2">
      <c r="C224" s="11"/>
      <c r="D224" s="4" t="s">
        <v>58</v>
      </c>
    </row>
    <row r="225" spans="2:18" x14ac:dyDescent="0.2">
      <c r="B225" s="174"/>
      <c r="C225" s="11"/>
      <c r="E225" s="173" t="s">
        <v>57</v>
      </c>
      <c r="F225" s="202">
        <v>21342.57</v>
      </c>
      <c r="G225" s="4">
        <f>C4</f>
        <v>21342.57</v>
      </c>
      <c r="H225" s="4">
        <f>C4</f>
        <v>21342.57</v>
      </c>
      <c r="I225" s="4">
        <f>C4</f>
        <v>21342.57</v>
      </c>
      <c r="J225" s="4">
        <f>C4</f>
        <v>21342.57</v>
      </c>
      <c r="K225" s="4">
        <f>C4</f>
        <v>21342.57</v>
      </c>
      <c r="L225" s="4">
        <f>C4</f>
        <v>21342.57</v>
      </c>
      <c r="M225" s="4">
        <f>C4</f>
        <v>21342.57</v>
      </c>
      <c r="N225" s="43">
        <f>C4</f>
        <v>21342.57</v>
      </c>
      <c r="O225" s="4">
        <f>C4</f>
        <v>21342.57</v>
      </c>
      <c r="P225" s="4">
        <f>C4</f>
        <v>21342.57</v>
      </c>
      <c r="Q225" s="4">
        <f>C4</f>
        <v>21342.57</v>
      </c>
    </row>
    <row r="226" spans="2:18" x14ac:dyDescent="0.2">
      <c r="C226" s="11"/>
      <c r="F226" s="4"/>
    </row>
    <row r="227" spans="2:18" x14ac:dyDescent="0.2">
      <c r="B227" s="21"/>
      <c r="D227" s="4" t="s">
        <v>65</v>
      </c>
      <c r="E227" s="21" t="s">
        <v>273</v>
      </c>
      <c r="F227" s="4">
        <f>F228</f>
        <v>42076</v>
      </c>
      <c r="G227" s="4">
        <f>SUM(F227+G228)</f>
        <v>42576</v>
      </c>
      <c r="H227" s="4" t="e">
        <f t="shared" ref="H227:Q227" si="16">SUM(G227+H228)</f>
        <v>#REF!</v>
      </c>
      <c r="I227" s="4" t="e">
        <f t="shared" si="16"/>
        <v>#REF!</v>
      </c>
      <c r="J227" s="4" t="e">
        <f t="shared" si="16"/>
        <v>#REF!</v>
      </c>
      <c r="K227" s="4" t="e">
        <f t="shared" si="16"/>
        <v>#REF!</v>
      </c>
      <c r="L227" s="4" t="e">
        <f t="shared" si="16"/>
        <v>#REF!</v>
      </c>
      <c r="M227" s="4" t="e">
        <f t="shared" si="16"/>
        <v>#REF!</v>
      </c>
      <c r="N227" s="4" t="e">
        <f t="shared" si="16"/>
        <v>#REF!</v>
      </c>
      <c r="O227" s="4" t="e">
        <f t="shared" si="16"/>
        <v>#REF!</v>
      </c>
      <c r="P227" s="4" t="e">
        <f t="shared" si="16"/>
        <v>#REF!</v>
      </c>
      <c r="Q227" s="4" t="e">
        <f t="shared" si="16"/>
        <v>#REF!</v>
      </c>
    </row>
    <row r="228" spans="2:18" x14ac:dyDescent="0.2">
      <c r="B228" s="21"/>
      <c r="D228" s="4" t="s">
        <v>72</v>
      </c>
      <c r="E228" s="21" t="s">
        <v>274</v>
      </c>
      <c r="F228" s="4">
        <f>C12</f>
        <v>42076</v>
      </c>
      <c r="G228" s="4">
        <f>C19</f>
        <v>500</v>
      </c>
      <c r="H228" s="4" t="e">
        <f>#REF!</f>
        <v>#REF!</v>
      </c>
      <c r="I228" s="4">
        <f>C26</f>
        <v>0</v>
      </c>
      <c r="J228" s="4">
        <f>C37</f>
        <v>0</v>
      </c>
      <c r="K228" s="4">
        <f>C43</f>
        <v>0</v>
      </c>
      <c r="L228" s="4">
        <f>C48</f>
        <v>0</v>
      </c>
      <c r="M228" s="4">
        <f>C53</f>
        <v>0</v>
      </c>
      <c r="N228" s="4">
        <f>C56</f>
        <v>0</v>
      </c>
      <c r="O228" s="4">
        <f>C62</f>
        <v>0</v>
      </c>
      <c r="P228" s="24">
        <f>C66</f>
        <v>0</v>
      </c>
      <c r="Q228" s="4">
        <f>C80</f>
        <v>0</v>
      </c>
      <c r="R228" s="149" t="e">
        <f>SUM(F228:Q228)</f>
        <v>#REF!</v>
      </c>
    </row>
    <row r="229" spans="2:18" x14ac:dyDescent="0.2">
      <c r="B229" s="21"/>
      <c r="D229" s="4" t="s">
        <v>65</v>
      </c>
      <c r="E229" s="21" t="s">
        <v>275</v>
      </c>
      <c r="F229" s="24">
        <f>F230</f>
        <v>3310.87</v>
      </c>
      <c r="G229" s="4">
        <f>SUM(F229+G230)</f>
        <v>6592.29</v>
      </c>
      <c r="H229" s="4">
        <f t="shared" ref="H229:Q229" si="17">SUM(G229+H230)</f>
        <v>6592.29</v>
      </c>
      <c r="I229" s="4">
        <f t="shared" si="17"/>
        <v>6592.29</v>
      </c>
      <c r="J229" s="4">
        <f t="shared" si="17"/>
        <v>6592.29</v>
      </c>
      <c r="K229" s="4">
        <f t="shared" si="17"/>
        <v>6592.29</v>
      </c>
      <c r="L229" s="4">
        <f t="shared" si="17"/>
        <v>6592.29</v>
      </c>
      <c r="M229" s="4">
        <f t="shared" si="17"/>
        <v>6592.29</v>
      </c>
      <c r="N229" s="4">
        <f t="shared" si="17"/>
        <v>6592.29</v>
      </c>
      <c r="O229" s="4">
        <f t="shared" si="17"/>
        <v>6592.29</v>
      </c>
      <c r="P229" s="4">
        <f t="shared" si="17"/>
        <v>6592.29</v>
      </c>
      <c r="Q229" s="4">
        <f t="shared" si="17"/>
        <v>6592.29</v>
      </c>
    </row>
    <row r="230" spans="2:18" x14ac:dyDescent="0.2">
      <c r="D230" s="4" t="s">
        <v>72</v>
      </c>
      <c r="E230" s="21" t="s">
        <v>276</v>
      </c>
      <c r="F230" s="4">
        <f>G19</f>
        <v>3310.87</v>
      </c>
      <c r="G230" s="4">
        <f>G35</f>
        <v>3281.42</v>
      </c>
      <c r="H230" s="4">
        <f>G52</f>
        <v>0</v>
      </c>
      <c r="I230" s="4">
        <f>G71</f>
        <v>0</v>
      </c>
      <c r="J230" s="4">
        <f>G91</f>
        <v>0</v>
      </c>
      <c r="K230" s="4">
        <f>G111</f>
        <v>0</v>
      </c>
      <c r="L230" s="4">
        <f>G131</f>
        <v>0</v>
      </c>
      <c r="M230" s="4">
        <f>G151</f>
        <v>0</v>
      </c>
      <c r="N230" s="4">
        <f>G169</f>
        <v>0</v>
      </c>
      <c r="O230" s="4">
        <f>G181</f>
        <v>0</v>
      </c>
      <c r="P230" s="4">
        <f>G196</f>
        <v>0</v>
      </c>
      <c r="Q230" s="4">
        <f>G220</f>
        <v>0</v>
      </c>
      <c r="R230" s="149">
        <f>SUM(F230:Q230)</f>
        <v>6592.29</v>
      </c>
    </row>
    <row r="231" spans="2:18" x14ac:dyDescent="0.2">
      <c r="B231" s="21"/>
    </row>
    <row r="232" spans="2:18" x14ac:dyDescent="0.2">
      <c r="E232" s="21" t="s">
        <v>60</v>
      </c>
      <c r="F232" s="141">
        <f>SUM((F225+F227)-F229)</f>
        <v>60107.7</v>
      </c>
      <c r="G232" s="202">
        <f t="shared" ref="G232:Q232" si="18">SUM((G225+G227)-G229)</f>
        <v>57326.28</v>
      </c>
      <c r="H232" s="202" t="e">
        <f t="shared" si="18"/>
        <v>#REF!</v>
      </c>
      <c r="I232" s="202" t="e">
        <f t="shared" si="18"/>
        <v>#REF!</v>
      </c>
      <c r="J232" s="202" t="e">
        <f t="shared" si="18"/>
        <v>#REF!</v>
      </c>
      <c r="K232" s="202" t="e">
        <f t="shared" si="18"/>
        <v>#REF!</v>
      </c>
      <c r="L232" s="202" t="e">
        <f t="shared" si="18"/>
        <v>#REF!</v>
      </c>
      <c r="M232" s="202" t="e">
        <f t="shared" si="18"/>
        <v>#REF!</v>
      </c>
      <c r="N232" s="202" t="e">
        <f t="shared" si="18"/>
        <v>#REF!</v>
      </c>
      <c r="O232" s="202" t="e">
        <f t="shared" si="18"/>
        <v>#REF!</v>
      </c>
      <c r="P232" s="202" t="e">
        <f t="shared" si="18"/>
        <v>#REF!</v>
      </c>
      <c r="Q232" s="202" t="e">
        <f t="shared" si="18"/>
        <v>#REF!</v>
      </c>
    </row>
    <row r="233" spans="2:18" x14ac:dyDescent="0.2">
      <c r="O233" s="24"/>
    </row>
    <row r="234" spans="2:18" x14ac:dyDescent="0.2">
      <c r="B234" s="21"/>
      <c r="E234" s="21" t="s">
        <v>290</v>
      </c>
      <c r="F234" s="2">
        <v>45982.57</v>
      </c>
      <c r="G234" s="4">
        <v>43201.15</v>
      </c>
      <c r="O234" s="24"/>
      <c r="P234" s="24"/>
    </row>
    <row r="235" spans="2:18" x14ac:dyDescent="0.2">
      <c r="E235" s="21" t="s">
        <v>291</v>
      </c>
      <c r="F235" s="2">
        <v>14125.13</v>
      </c>
      <c r="G235" s="4">
        <v>14125.13</v>
      </c>
      <c r="L235" s="24"/>
      <c r="M235" s="24"/>
      <c r="O235" s="24"/>
    </row>
    <row r="236" spans="2:18" x14ac:dyDescent="0.2">
      <c r="B236" s="21"/>
      <c r="D236" s="24"/>
      <c r="E236" s="21" t="s">
        <v>277</v>
      </c>
      <c r="F236" s="21"/>
      <c r="H236" s="24"/>
      <c r="I236" s="24"/>
      <c r="K236" s="24"/>
      <c r="L236" s="24"/>
      <c r="M236" s="24"/>
      <c r="O236" s="24"/>
    </row>
    <row r="237" spans="2:18" x14ac:dyDescent="0.2">
      <c r="E237" s="14" t="s">
        <v>293</v>
      </c>
      <c r="F237" s="141">
        <f>SUM(F234:F236)</f>
        <v>60107.7</v>
      </c>
      <c r="G237" s="202">
        <f>SUM(G234:G235)-G236</f>
        <v>57326.28</v>
      </c>
      <c r="H237" s="202">
        <f t="shared" ref="H237:M237" si="19">SUM(H234:H236)</f>
        <v>0</v>
      </c>
      <c r="I237" s="202">
        <f t="shared" si="19"/>
        <v>0</v>
      </c>
      <c r="J237" s="202">
        <f t="shared" si="19"/>
        <v>0</v>
      </c>
      <c r="K237" s="202">
        <f t="shared" si="19"/>
        <v>0</v>
      </c>
      <c r="L237" s="202">
        <f t="shared" si="19"/>
        <v>0</v>
      </c>
      <c r="M237" s="202">
        <f t="shared" si="19"/>
        <v>0</v>
      </c>
      <c r="N237" s="202">
        <f>SUM(N234:N236)</f>
        <v>0</v>
      </c>
      <c r="O237" s="202">
        <f>SUM(O234:O236)</f>
        <v>0</v>
      </c>
      <c r="P237" s="202">
        <f>SUM(P234:P236)</f>
        <v>0</v>
      </c>
      <c r="Q237" s="202">
        <f>SUM(Q234:Q236)</f>
        <v>0</v>
      </c>
    </row>
    <row r="238" spans="2:18" x14ac:dyDescent="0.2">
      <c r="B238" s="21"/>
      <c r="E238" s="21" t="s">
        <v>278</v>
      </c>
      <c r="F238" s="21"/>
      <c r="O238" s="11"/>
    </row>
    <row r="240" spans="2:18" x14ac:dyDescent="0.2">
      <c r="B240" s="21"/>
      <c r="N240" s="24"/>
    </row>
    <row r="243" spans="2:20" x14ac:dyDescent="0.2">
      <c r="B243" s="182" t="s">
        <v>227</v>
      </c>
      <c r="C243" s="149"/>
      <c r="E243" s="167" t="s">
        <v>224</v>
      </c>
      <c r="F243" s="14" t="s">
        <v>12</v>
      </c>
      <c r="G243" s="11" t="s">
        <v>226</v>
      </c>
      <c r="H243" s="11" t="s">
        <v>225</v>
      </c>
      <c r="I243" s="202" t="s">
        <v>233</v>
      </c>
      <c r="J243" s="202" t="s">
        <v>90</v>
      </c>
      <c r="K243" s="202" t="s">
        <v>91</v>
      </c>
      <c r="L243" s="202" t="s">
        <v>92</v>
      </c>
      <c r="M243" s="202" t="s">
        <v>93</v>
      </c>
      <c r="N243" s="202" t="s">
        <v>94</v>
      </c>
      <c r="O243" s="202" t="s">
        <v>97</v>
      </c>
      <c r="P243" s="202" t="s">
        <v>101</v>
      </c>
      <c r="Q243" s="202" t="s">
        <v>203</v>
      </c>
      <c r="R243" s="202" t="s">
        <v>204</v>
      </c>
      <c r="S243" s="202" t="s">
        <v>205</v>
      </c>
      <c r="T243" s="202" t="s">
        <v>21</v>
      </c>
    </row>
    <row r="244" spans="2:20" x14ac:dyDescent="0.2">
      <c r="E244" s="21" t="s">
        <v>333</v>
      </c>
      <c r="F244" s="21">
        <v>350</v>
      </c>
      <c r="G244" s="24">
        <f>SUM(I244:T244)</f>
        <v>0</v>
      </c>
      <c r="H244" s="142">
        <f t="shared" ref="H244" si="20">SUM(G244/F244)</f>
        <v>0</v>
      </c>
      <c r="M244" s="4">
        <f>G90</f>
        <v>0</v>
      </c>
    </row>
    <row r="245" spans="2:20" x14ac:dyDescent="0.2">
      <c r="E245" s="2" t="s">
        <v>51</v>
      </c>
      <c r="F245" s="2">
        <v>14655</v>
      </c>
      <c r="G245" s="4">
        <f>SUM(I245:T245)</f>
        <v>2389.3200000000002</v>
      </c>
      <c r="H245" s="142">
        <f>SUM(G245/F245)</f>
        <v>0.16303787103377687</v>
      </c>
      <c r="I245" s="4">
        <f>SUM(H19+I19)</f>
        <v>1194.6600000000001</v>
      </c>
      <c r="J245" s="24">
        <f>SUM(I35+H35)</f>
        <v>1194.6600000000001</v>
      </c>
      <c r="K245" s="4">
        <f>SUM(I52+H52)</f>
        <v>0</v>
      </c>
      <c r="L245" s="4">
        <f>SUM(I71+H71)</f>
        <v>0</v>
      </c>
      <c r="N245" s="3">
        <f>SUM(H111+I111)</f>
        <v>0</v>
      </c>
      <c r="O245" s="4">
        <f>SUM(H131+I131)</f>
        <v>0</v>
      </c>
      <c r="P245" s="4">
        <f>SUM(H151+I151)</f>
        <v>0</v>
      </c>
      <c r="Q245" s="4">
        <f>SUM(H169+I169)</f>
        <v>0</v>
      </c>
      <c r="R245" s="4">
        <f>SUM(H181+I181)</f>
        <v>0</v>
      </c>
      <c r="S245" s="4">
        <f>SUM(H196+I196)</f>
        <v>0</v>
      </c>
    </row>
    <row r="246" spans="2:20" x14ac:dyDescent="0.2">
      <c r="E246" s="21" t="s">
        <v>289</v>
      </c>
      <c r="F246" s="2">
        <v>851</v>
      </c>
      <c r="G246" s="4">
        <f t="shared" ref="G246:G264" si="21">SUM(I246:T246)</f>
        <v>147.44999999999999</v>
      </c>
      <c r="H246" s="142">
        <f t="shared" ref="H246:H264" si="22">SUM(G246/F246)</f>
        <v>0.17326674500587544</v>
      </c>
      <c r="I246" s="4">
        <f>L19</f>
        <v>84.06</v>
      </c>
      <c r="J246" s="4">
        <f>L35</f>
        <v>63.39</v>
      </c>
      <c r="K246" s="4">
        <f>L52</f>
        <v>0</v>
      </c>
      <c r="L246" s="4">
        <f>L71</f>
        <v>0</v>
      </c>
      <c r="M246" s="4">
        <f>L91</f>
        <v>0</v>
      </c>
      <c r="N246" s="3">
        <f>L111</f>
        <v>0</v>
      </c>
      <c r="O246" s="4">
        <f>L131</f>
        <v>0</v>
      </c>
      <c r="P246" s="4">
        <f>L151</f>
        <v>0</v>
      </c>
      <c r="Q246" s="4">
        <f>L169</f>
        <v>0</v>
      </c>
      <c r="R246" s="4">
        <f>L181</f>
        <v>0</v>
      </c>
      <c r="S246" s="4">
        <f>L196</f>
        <v>0</v>
      </c>
      <c r="T246" s="4">
        <f>L220</f>
        <v>0</v>
      </c>
    </row>
    <row r="247" spans="2:20" x14ac:dyDescent="0.2">
      <c r="B247" s="14"/>
      <c r="E247" s="2" t="s">
        <v>191</v>
      </c>
      <c r="F247" s="2">
        <v>675</v>
      </c>
      <c r="G247" s="4">
        <f t="shared" si="21"/>
        <v>360.36</v>
      </c>
      <c r="H247" s="184">
        <f t="shared" si="22"/>
        <v>0.53386666666666671</v>
      </c>
      <c r="I247" s="4">
        <f>O19</f>
        <v>360.36</v>
      </c>
      <c r="J247" s="4">
        <f>O35</f>
        <v>0</v>
      </c>
      <c r="K247" s="4">
        <f>O52</f>
        <v>0</v>
      </c>
      <c r="L247" s="4">
        <f>O71</f>
        <v>0</v>
      </c>
      <c r="M247" s="4">
        <f>O91</f>
        <v>0</v>
      </c>
      <c r="N247" s="3">
        <f>O111</f>
        <v>0</v>
      </c>
      <c r="O247" s="4">
        <f>O131</f>
        <v>0</v>
      </c>
      <c r="P247" s="4">
        <f>O151</f>
        <v>0</v>
      </c>
      <c r="Q247" s="4">
        <f>O169</f>
        <v>0</v>
      </c>
      <c r="R247" s="4">
        <f>O181</f>
        <v>0</v>
      </c>
      <c r="S247" s="4">
        <f>O196</f>
        <v>0</v>
      </c>
      <c r="T247" s="4">
        <f>O220</f>
        <v>0</v>
      </c>
    </row>
    <row r="248" spans="2:20" x14ac:dyDescent="0.2">
      <c r="E248" s="21" t="s">
        <v>229</v>
      </c>
      <c r="F248" s="2">
        <v>766</v>
      </c>
      <c r="G248" s="4">
        <f t="shared" si="21"/>
        <v>551.45000000000005</v>
      </c>
      <c r="H248" s="184">
        <f t="shared" si="22"/>
        <v>0.71990861618798963</v>
      </c>
      <c r="I248" s="4">
        <f>M19</f>
        <v>551.45000000000005</v>
      </c>
      <c r="J248" s="4">
        <f>M35</f>
        <v>0</v>
      </c>
      <c r="K248" s="4">
        <f>M52</f>
        <v>0</v>
      </c>
      <c r="L248" s="4">
        <f>M71</f>
        <v>0</v>
      </c>
      <c r="M248" s="4">
        <f>M91</f>
        <v>0</v>
      </c>
      <c r="N248" s="3">
        <f>M111</f>
        <v>0</v>
      </c>
      <c r="O248" s="4">
        <f>M131</f>
        <v>0</v>
      </c>
      <c r="P248" s="4">
        <f>M151</f>
        <v>0</v>
      </c>
      <c r="Q248" s="4">
        <f>M169</f>
        <v>0</v>
      </c>
      <c r="R248" s="4">
        <f>M181</f>
        <v>0</v>
      </c>
      <c r="S248" s="4">
        <f>M196</f>
        <v>0</v>
      </c>
      <c r="T248" s="4">
        <f>M220</f>
        <v>0</v>
      </c>
    </row>
    <row r="249" spans="2:20" x14ac:dyDescent="0.2">
      <c r="E249" s="2" t="s">
        <v>11</v>
      </c>
      <c r="F249" s="2">
        <v>1040</v>
      </c>
      <c r="G249" s="4">
        <f t="shared" si="21"/>
        <v>0</v>
      </c>
      <c r="H249" s="220">
        <f t="shared" si="22"/>
        <v>0</v>
      </c>
      <c r="I249" s="24">
        <f>J19</f>
        <v>0</v>
      </c>
      <c r="J249" s="4">
        <f>J35</f>
        <v>0</v>
      </c>
      <c r="K249" s="4">
        <f>J52</f>
        <v>0</v>
      </c>
      <c r="L249" s="4">
        <f>J71</f>
        <v>0</v>
      </c>
      <c r="M249" s="4">
        <f>J91</f>
        <v>0</v>
      </c>
      <c r="N249" s="3">
        <f>J111</f>
        <v>0</v>
      </c>
      <c r="O249" s="4">
        <f>J131</f>
        <v>0</v>
      </c>
      <c r="P249" s="4">
        <f>J151</f>
        <v>0</v>
      </c>
      <c r="Q249" s="4">
        <f>J169</f>
        <v>0</v>
      </c>
      <c r="R249" s="4">
        <f>J181</f>
        <v>0</v>
      </c>
      <c r="S249" s="4">
        <f>J196</f>
        <v>0</v>
      </c>
      <c r="T249" s="4">
        <f>J220</f>
        <v>0</v>
      </c>
    </row>
    <row r="250" spans="2:20" x14ac:dyDescent="0.2">
      <c r="E250" s="2" t="s">
        <v>194</v>
      </c>
      <c r="F250" s="2">
        <v>540</v>
      </c>
      <c r="G250" s="4">
        <f t="shared" si="21"/>
        <v>0</v>
      </c>
      <c r="H250" s="220">
        <f t="shared" si="22"/>
        <v>0</v>
      </c>
      <c r="I250" s="4">
        <f>N19</f>
        <v>0</v>
      </c>
      <c r="J250" s="4">
        <f>N35</f>
        <v>0</v>
      </c>
      <c r="K250" s="4">
        <f>N52</f>
        <v>0</v>
      </c>
      <c r="L250" s="4">
        <f>N71</f>
        <v>0</v>
      </c>
      <c r="M250" s="4">
        <f>N91</f>
        <v>0</v>
      </c>
      <c r="N250" s="3">
        <f>N111</f>
        <v>0</v>
      </c>
      <c r="O250" s="4">
        <f>N131</f>
        <v>0</v>
      </c>
      <c r="P250" s="4">
        <f>N151</f>
        <v>0</v>
      </c>
      <c r="Q250" s="4">
        <f>N169</f>
        <v>0</v>
      </c>
      <c r="R250" s="4">
        <f>N181</f>
        <v>0</v>
      </c>
      <c r="S250" s="4">
        <f>N196</f>
        <v>0</v>
      </c>
      <c r="T250" s="4">
        <f>N220</f>
        <v>0</v>
      </c>
    </row>
    <row r="251" spans="2:20" x14ac:dyDescent="0.2">
      <c r="E251" s="2" t="s">
        <v>192</v>
      </c>
      <c r="F251" s="2">
        <v>0</v>
      </c>
      <c r="G251" s="4">
        <f t="shared" si="21"/>
        <v>0</v>
      </c>
      <c r="H251" s="184" t="e">
        <f t="shared" si="22"/>
        <v>#DIV/0!</v>
      </c>
      <c r="N251" s="3"/>
    </row>
    <row r="252" spans="2:20" x14ac:dyDescent="0.2">
      <c r="E252" s="21" t="s">
        <v>319</v>
      </c>
      <c r="G252" s="4">
        <f t="shared" si="21"/>
        <v>0</v>
      </c>
      <c r="H252" s="184" t="e">
        <f t="shared" si="22"/>
        <v>#DIV/0!</v>
      </c>
      <c r="N252" s="3"/>
    </row>
    <row r="253" spans="2:20" x14ac:dyDescent="0.2">
      <c r="E253" s="2" t="s">
        <v>78</v>
      </c>
      <c r="F253" s="2">
        <v>360</v>
      </c>
      <c r="G253" s="4">
        <f t="shared" si="21"/>
        <v>70</v>
      </c>
      <c r="H253" s="185">
        <f t="shared" si="22"/>
        <v>0.19444444444444445</v>
      </c>
      <c r="I253" s="4">
        <f>K19</f>
        <v>25</v>
      </c>
      <c r="J253" s="4">
        <f>K35</f>
        <v>45</v>
      </c>
      <c r="K253" s="4">
        <f>K52</f>
        <v>0</v>
      </c>
      <c r="L253" s="4">
        <f>K71</f>
        <v>0</v>
      </c>
      <c r="M253" s="4">
        <f>K91</f>
        <v>0</v>
      </c>
      <c r="N253" s="3">
        <f>K111</f>
        <v>0</v>
      </c>
      <c r="O253" s="4">
        <f>K131</f>
        <v>0</v>
      </c>
      <c r="P253" s="4">
        <f>K151</f>
        <v>0</v>
      </c>
      <c r="Q253" s="4">
        <f>K169</f>
        <v>0</v>
      </c>
      <c r="R253" s="4">
        <f>K181</f>
        <v>0</v>
      </c>
      <c r="S253" s="4">
        <f>K196</f>
        <v>0</v>
      </c>
      <c r="T253" s="4">
        <f>K220</f>
        <v>0</v>
      </c>
    </row>
    <row r="254" spans="2:20" x14ac:dyDescent="0.2">
      <c r="E254" s="2" t="s">
        <v>31</v>
      </c>
      <c r="F254" s="2">
        <v>550</v>
      </c>
      <c r="G254" s="4">
        <f t="shared" si="21"/>
        <v>0</v>
      </c>
      <c r="H254" s="183">
        <f t="shared" si="22"/>
        <v>0</v>
      </c>
      <c r="I254" s="4">
        <f>R19</f>
        <v>0</v>
      </c>
      <c r="J254" s="4">
        <f>R35</f>
        <v>0</v>
      </c>
      <c r="K254" s="4">
        <f>R52</f>
        <v>0</v>
      </c>
      <c r="L254" s="4">
        <f>R71</f>
        <v>0</v>
      </c>
      <c r="M254" s="4">
        <f>R91</f>
        <v>0</v>
      </c>
      <c r="N254" s="3">
        <f>R111</f>
        <v>0</v>
      </c>
      <c r="O254" s="4">
        <f>R131</f>
        <v>0</v>
      </c>
      <c r="P254" s="4">
        <f>R151</f>
        <v>0</v>
      </c>
      <c r="Q254" s="4">
        <f>R169</f>
        <v>0</v>
      </c>
      <c r="R254" s="4">
        <f>R181</f>
        <v>0</v>
      </c>
      <c r="S254" s="4">
        <f>R196</f>
        <v>0</v>
      </c>
      <c r="T254" s="4">
        <f>R220</f>
        <v>0</v>
      </c>
    </row>
    <row r="255" spans="2:20" x14ac:dyDescent="0.2">
      <c r="E255" s="2" t="s">
        <v>195</v>
      </c>
      <c r="F255" s="2">
        <v>3500</v>
      </c>
      <c r="G255" s="4">
        <f t="shared" si="21"/>
        <v>285</v>
      </c>
      <c r="H255" s="184">
        <f t="shared" si="22"/>
        <v>8.1428571428571433E-2</v>
      </c>
      <c r="I255" s="4">
        <f>R35</f>
        <v>0</v>
      </c>
      <c r="J255" s="4">
        <f>S35</f>
        <v>285</v>
      </c>
      <c r="K255" s="4">
        <f>S52</f>
        <v>0</v>
      </c>
      <c r="L255" s="4">
        <f>S71</f>
        <v>0</v>
      </c>
      <c r="M255" s="4">
        <f>S91</f>
        <v>0</v>
      </c>
      <c r="N255" s="3">
        <f>S111</f>
        <v>0</v>
      </c>
      <c r="O255" s="4">
        <f>S131</f>
        <v>0</v>
      </c>
      <c r="P255" s="4">
        <f>S151</f>
        <v>0</v>
      </c>
      <c r="Q255" s="4">
        <f>S169</f>
        <v>0</v>
      </c>
      <c r="R255" s="4">
        <f>S181</f>
        <v>0</v>
      </c>
      <c r="S255" s="4">
        <f>S196</f>
        <v>0</v>
      </c>
      <c r="T255" s="4">
        <f>S220</f>
        <v>0</v>
      </c>
    </row>
    <row r="256" spans="2:20" x14ac:dyDescent="0.2">
      <c r="E256" s="2" t="s">
        <v>196</v>
      </c>
      <c r="F256" s="2">
        <v>1500</v>
      </c>
      <c r="G256" s="4">
        <f t="shared" si="21"/>
        <v>262.5</v>
      </c>
      <c r="H256" s="185">
        <f t="shared" si="22"/>
        <v>0.17499999999999999</v>
      </c>
      <c r="I256" s="4">
        <f>S19</f>
        <v>0</v>
      </c>
      <c r="J256" s="4">
        <f>T35</f>
        <v>262.5</v>
      </c>
      <c r="K256" s="4">
        <f>T52</f>
        <v>0</v>
      </c>
      <c r="L256" s="4">
        <f>T71</f>
        <v>0</v>
      </c>
      <c r="M256" s="4">
        <f>T91</f>
        <v>0</v>
      </c>
      <c r="N256" s="3">
        <f>T111</f>
        <v>0</v>
      </c>
      <c r="O256" s="4">
        <f>T131</f>
        <v>0</v>
      </c>
      <c r="P256" s="4">
        <f>T151</f>
        <v>0</v>
      </c>
      <c r="Q256" s="4">
        <f>T169</f>
        <v>0</v>
      </c>
      <c r="R256" s="4">
        <f>T181</f>
        <v>0</v>
      </c>
      <c r="S256" s="4">
        <f>T196</f>
        <v>0</v>
      </c>
      <c r="T256" s="4">
        <f>T220</f>
        <v>0</v>
      </c>
    </row>
    <row r="257" spans="3:24" x14ac:dyDescent="0.2">
      <c r="E257" s="2" t="s">
        <v>197</v>
      </c>
      <c r="F257" s="2">
        <v>6450</v>
      </c>
      <c r="G257" s="4">
        <f t="shared" si="21"/>
        <v>1234.8</v>
      </c>
      <c r="H257" s="220">
        <f t="shared" si="22"/>
        <v>0.19144186046511627</v>
      </c>
      <c r="I257" s="4">
        <f>U19</f>
        <v>394</v>
      </c>
      <c r="J257" s="4">
        <f>U35</f>
        <v>840.8</v>
      </c>
      <c r="K257" s="4">
        <f>U52</f>
        <v>0</v>
      </c>
      <c r="L257" s="4">
        <f>U71-L258</f>
        <v>0</v>
      </c>
      <c r="M257" s="4">
        <f>U91</f>
        <v>0</v>
      </c>
      <c r="N257" s="3">
        <f>U111</f>
        <v>0</v>
      </c>
      <c r="O257" s="4">
        <f>U131</f>
        <v>0</v>
      </c>
      <c r="P257" s="4">
        <f>U151</f>
        <v>0</v>
      </c>
      <c r="Q257" s="4">
        <f>U169</f>
        <v>0</v>
      </c>
      <c r="R257" s="4">
        <f>U181</f>
        <v>0</v>
      </c>
      <c r="S257" s="4">
        <f>U196</f>
        <v>0</v>
      </c>
      <c r="T257" s="4">
        <f>U220</f>
        <v>0</v>
      </c>
    </row>
    <row r="258" spans="3:24" x14ac:dyDescent="0.2">
      <c r="E258" s="2" t="s">
        <v>198</v>
      </c>
      <c r="F258" s="2">
        <v>220</v>
      </c>
      <c r="G258" s="4">
        <f t="shared" si="21"/>
        <v>0</v>
      </c>
      <c r="H258" s="184">
        <f t="shared" si="22"/>
        <v>0</v>
      </c>
      <c r="M258" s="4">
        <v>0</v>
      </c>
      <c r="N258" s="3"/>
    </row>
    <row r="259" spans="3:24" x14ac:dyDescent="0.2">
      <c r="E259" s="21" t="s">
        <v>325</v>
      </c>
      <c r="F259" s="2">
        <v>750</v>
      </c>
      <c r="G259" s="4">
        <f t="shared" si="21"/>
        <v>0</v>
      </c>
      <c r="H259" s="220">
        <f t="shared" si="22"/>
        <v>0</v>
      </c>
      <c r="I259" s="4">
        <f>V19</f>
        <v>0</v>
      </c>
      <c r="J259" s="4">
        <f>V35</f>
        <v>0</v>
      </c>
      <c r="K259" s="4">
        <f>V52</f>
        <v>0</v>
      </c>
      <c r="L259" s="4">
        <f>V71</f>
        <v>0</v>
      </c>
      <c r="M259" s="4">
        <f>V91</f>
        <v>0</v>
      </c>
      <c r="N259" s="3">
        <f>V111-V104</f>
        <v>0</v>
      </c>
      <c r="O259" s="4">
        <f>V131-V124</f>
        <v>0</v>
      </c>
      <c r="P259" s="4">
        <f>V151</f>
        <v>0</v>
      </c>
      <c r="Q259" s="4">
        <f>V169</f>
        <v>0</v>
      </c>
      <c r="R259" s="4">
        <f>V181</f>
        <v>0</v>
      </c>
      <c r="S259" s="4">
        <f>V196</f>
        <v>0</v>
      </c>
      <c r="T259" s="4">
        <v>0</v>
      </c>
    </row>
    <row r="260" spans="3:24" x14ac:dyDescent="0.2">
      <c r="E260" s="2" t="s">
        <v>193</v>
      </c>
      <c r="F260" s="2">
        <v>2000</v>
      </c>
      <c r="G260" s="4">
        <f t="shared" si="21"/>
        <v>0</v>
      </c>
      <c r="H260" s="185">
        <f t="shared" si="22"/>
        <v>0</v>
      </c>
      <c r="L260" s="24"/>
      <c r="N260" s="3"/>
    </row>
    <row r="261" spans="3:24" x14ac:dyDescent="0.2">
      <c r="E261" s="2" t="s">
        <v>199</v>
      </c>
      <c r="F261" s="2">
        <v>4490</v>
      </c>
      <c r="G261" s="4">
        <f t="shared" si="21"/>
        <v>762.74</v>
      </c>
      <c r="H261" s="183">
        <f t="shared" si="22"/>
        <v>0.16987527839643654</v>
      </c>
      <c r="I261" s="4">
        <f>P19</f>
        <v>541.65</v>
      </c>
      <c r="J261" s="4">
        <f>P35</f>
        <v>221.08999999999997</v>
      </c>
      <c r="K261" s="4">
        <f>P52</f>
        <v>0</v>
      </c>
      <c r="L261" s="4">
        <f>P71</f>
        <v>0</v>
      </c>
      <c r="M261" s="4">
        <f>P91</f>
        <v>0</v>
      </c>
      <c r="N261" s="3">
        <f>P111</f>
        <v>0</v>
      </c>
      <c r="O261" s="4">
        <f>P131</f>
        <v>0</v>
      </c>
      <c r="P261" s="4">
        <f>P151</f>
        <v>0</v>
      </c>
      <c r="Q261" s="4">
        <f>P169</f>
        <v>0</v>
      </c>
      <c r="R261" s="4">
        <f>P181</f>
        <v>0</v>
      </c>
      <c r="S261" s="4">
        <f>P196</f>
        <v>0</v>
      </c>
      <c r="T261" s="4">
        <f>P220</f>
        <v>0</v>
      </c>
    </row>
    <row r="262" spans="3:24" x14ac:dyDescent="0.2">
      <c r="E262" s="21" t="s">
        <v>331</v>
      </c>
      <c r="F262" s="2">
        <v>1000</v>
      </c>
      <c r="G262" s="4">
        <f t="shared" si="21"/>
        <v>300</v>
      </c>
      <c r="H262" s="184">
        <f t="shared" si="22"/>
        <v>0.3</v>
      </c>
      <c r="I262" s="4">
        <f>W19</f>
        <v>50</v>
      </c>
      <c r="J262" s="4">
        <f>W35</f>
        <v>250</v>
      </c>
      <c r="K262" s="4">
        <f>W52</f>
        <v>0</v>
      </c>
      <c r="L262" s="4">
        <f>W71</f>
        <v>0</v>
      </c>
      <c r="M262" s="4">
        <f>W91</f>
        <v>0</v>
      </c>
      <c r="N262" s="3">
        <f>W111</f>
        <v>0</v>
      </c>
      <c r="O262" s="4">
        <f>W131</f>
        <v>0</v>
      </c>
      <c r="P262" s="4">
        <f>W151</f>
        <v>0</v>
      </c>
      <c r="Q262" s="4">
        <f>W169</f>
        <v>0</v>
      </c>
      <c r="R262" s="4">
        <f>W181</f>
        <v>0</v>
      </c>
      <c r="S262" s="4">
        <f>W196</f>
        <v>0</v>
      </c>
      <c r="T262" s="4">
        <f>W220</f>
        <v>0</v>
      </c>
    </row>
    <row r="263" spans="3:24" x14ac:dyDescent="0.2">
      <c r="E263" s="2" t="s">
        <v>26</v>
      </c>
      <c r="G263" s="4">
        <f t="shared" si="21"/>
        <v>0</v>
      </c>
      <c r="H263" s="185" t="e">
        <f t="shared" si="22"/>
        <v>#DIV/0!</v>
      </c>
      <c r="K263" s="4">
        <v>0</v>
      </c>
      <c r="N263" s="3"/>
    </row>
    <row r="264" spans="3:24" x14ac:dyDescent="0.2">
      <c r="E264" s="14" t="s">
        <v>99</v>
      </c>
      <c r="F264" s="141">
        <f>SUM(F244:F263)</f>
        <v>39697</v>
      </c>
      <c r="G264" s="202">
        <f t="shared" si="21"/>
        <v>6363.6200000000008</v>
      </c>
      <c r="H264" s="180">
        <f t="shared" si="22"/>
        <v>0.1603048089276268</v>
      </c>
      <c r="I264" s="11">
        <f>SUM(I245:I263)</f>
        <v>3201.18</v>
      </c>
      <c r="J264" s="11">
        <f t="shared" ref="J264:X264" si="23">SUM(J245:J263)</f>
        <v>3162.4400000000005</v>
      </c>
      <c r="K264" s="11">
        <f t="shared" si="23"/>
        <v>0</v>
      </c>
      <c r="L264" s="11">
        <f t="shared" si="23"/>
        <v>0</v>
      </c>
      <c r="M264" s="11">
        <f>SUM(M244:M263)</f>
        <v>0</v>
      </c>
      <c r="N264" s="47">
        <f t="shared" si="23"/>
        <v>0</v>
      </c>
      <c r="O264" s="11">
        <f t="shared" si="23"/>
        <v>0</v>
      </c>
      <c r="P264" s="11">
        <f t="shared" si="23"/>
        <v>0</v>
      </c>
      <c r="Q264" s="11">
        <f t="shared" si="23"/>
        <v>0</v>
      </c>
      <c r="R264" s="11">
        <f t="shared" si="23"/>
        <v>0</v>
      </c>
      <c r="S264" s="11">
        <f t="shared" si="23"/>
        <v>0</v>
      </c>
      <c r="T264" s="11">
        <f>SUM(T244:T263)</f>
        <v>0</v>
      </c>
      <c r="U264" s="4">
        <f t="shared" si="23"/>
        <v>0</v>
      </c>
      <c r="V264" s="4">
        <f t="shared" si="23"/>
        <v>0</v>
      </c>
      <c r="W264" s="4">
        <f t="shared" si="23"/>
        <v>0</v>
      </c>
      <c r="X264" s="4">
        <f t="shared" si="23"/>
        <v>0</v>
      </c>
    </row>
    <row r="265" spans="3:24" x14ac:dyDescent="0.2">
      <c r="E265" s="14"/>
      <c r="F265" s="14" t="s">
        <v>46</v>
      </c>
      <c r="G265" s="11"/>
      <c r="I265" s="4">
        <f>SUM(I264)</f>
        <v>3201.18</v>
      </c>
      <c r="J265" s="4">
        <f>SUM(I265+J264)</f>
        <v>6363.6200000000008</v>
      </c>
      <c r="K265" s="4">
        <f t="shared" ref="K265:T265" si="24">SUM(J265+K264)</f>
        <v>6363.6200000000008</v>
      </c>
      <c r="L265" s="4">
        <f t="shared" si="24"/>
        <v>6363.6200000000008</v>
      </c>
      <c r="M265" s="4">
        <f t="shared" si="24"/>
        <v>6363.6200000000008</v>
      </c>
      <c r="N265" s="3">
        <f t="shared" si="24"/>
        <v>6363.6200000000008</v>
      </c>
      <c r="O265" s="4">
        <f t="shared" si="24"/>
        <v>6363.6200000000008</v>
      </c>
      <c r="P265" s="4">
        <f t="shared" si="24"/>
        <v>6363.6200000000008</v>
      </c>
      <c r="Q265" s="4">
        <f>SUM(P265+Q264)</f>
        <v>6363.6200000000008</v>
      </c>
      <c r="R265" s="4">
        <f t="shared" si="24"/>
        <v>6363.6200000000008</v>
      </c>
      <c r="S265" s="4">
        <f t="shared" si="24"/>
        <v>6363.6200000000008</v>
      </c>
      <c r="T265" s="4">
        <f t="shared" si="24"/>
        <v>6363.6200000000008</v>
      </c>
    </row>
    <row r="266" spans="3:24" x14ac:dyDescent="0.2">
      <c r="E266" s="141" t="s">
        <v>228</v>
      </c>
      <c r="F266" s="14" t="s">
        <v>201</v>
      </c>
      <c r="G266" s="11" t="s">
        <v>87</v>
      </c>
      <c r="I266" s="11" t="s">
        <v>22</v>
      </c>
      <c r="J266" s="11" t="s">
        <v>13</v>
      </c>
      <c r="K266" s="11" t="s">
        <v>23</v>
      </c>
      <c r="L266" s="11" t="s">
        <v>24</v>
      </c>
      <c r="M266" s="11" t="s">
        <v>14</v>
      </c>
      <c r="N266" s="11" t="s">
        <v>15</v>
      </c>
      <c r="O266" s="11" t="s">
        <v>16</v>
      </c>
      <c r="P266" s="11" t="s">
        <v>17</v>
      </c>
      <c r="Q266" s="11" t="s">
        <v>18</v>
      </c>
      <c r="R266" s="11" t="s">
        <v>19</v>
      </c>
      <c r="S266" s="11" t="s">
        <v>20</v>
      </c>
      <c r="T266" s="202" t="s">
        <v>21</v>
      </c>
    </row>
    <row r="268" spans="3:24" x14ac:dyDescent="0.2">
      <c r="E268" s="21" t="s">
        <v>286</v>
      </c>
      <c r="G268" s="4">
        <f>SUM(I268:T268)</f>
        <v>0</v>
      </c>
      <c r="H268" s="24"/>
      <c r="M268" s="24"/>
      <c r="Q268" s="24" t="s">
        <v>112</v>
      </c>
    </row>
    <row r="269" spans="3:24" x14ac:dyDescent="0.2">
      <c r="E269" s="21" t="s">
        <v>439</v>
      </c>
      <c r="G269" s="4">
        <f t="shared" ref="G269:G273" si="25">SUM(I269:T269)</f>
        <v>0</v>
      </c>
      <c r="H269" s="24"/>
      <c r="N269" s="24"/>
      <c r="O269" s="24"/>
      <c r="P269" s="24"/>
    </row>
    <row r="270" spans="3:24" x14ac:dyDescent="0.2">
      <c r="E270" s="21" t="s">
        <v>287</v>
      </c>
      <c r="F270" s="2">
        <v>500</v>
      </c>
      <c r="G270" s="4">
        <f t="shared" si="25"/>
        <v>0</v>
      </c>
    </row>
    <row r="271" spans="3:24" ht="13.2" x14ac:dyDescent="0.25">
      <c r="C271"/>
      <c r="E271" s="21" t="s">
        <v>332</v>
      </c>
      <c r="G271" s="4">
        <f t="shared" si="25"/>
        <v>0</v>
      </c>
      <c r="K271" s="24"/>
      <c r="N271" s="3"/>
    </row>
    <row r="272" spans="3:24" ht="13.2" x14ac:dyDescent="0.25">
      <c r="C272"/>
      <c r="E272" s="21" t="s">
        <v>438</v>
      </c>
      <c r="G272" s="4">
        <f t="shared" si="25"/>
        <v>0</v>
      </c>
    </row>
    <row r="273" spans="3:20" ht="13.2" x14ac:dyDescent="0.25">
      <c r="C273"/>
      <c r="E273" s="21" t="s">
        <v>351</v>
      </c>
      <c r="F273" s="2">
        <v>7000</v>
      </c>
      <c r="G273" s="4">
        <f t="shared" si="25"/>
        <v>36.39</v>
      </c>
      <c r="J273" s="4">
        <v>36.39</v>
      </c>
      <c r="L273" s="151"/>
      <c r="N273" s="3"/>
      <c r="O273" s="24"/>
      <c r="R273" s="24"/>
      <c r="S273" s="4">
        <v>0</v>
      </c>
      <c r="T273" s="24"/>
    </row>
    <row r="274" spans="3:20" ht="13.2" x14ac:dyDescent="0.25">
      <c r="C274"/>
      <c r="E274" s="14" t="s">
        <v>4</v>
      </c>
      <c r="F274" s="182">
        <f>SUM(F268:F273)</f>
        <v>7500</v>
      </c>
      <c r="G274" s="149">
        <f>SUM(G268:G273)</f>
        <v>36.39</v>
      </c>
      <c r="H274" s="183">
        <f t="shared" ref="H274:H276" si="26">SUM(G274/F274)</f>
        <v>4.8520000000000004E-3</v>
      </c>
      <c r="I274" s="4">
        <f t="shared" ref="I274:T274" si="27">SUM(I268:I273)</f>
        <v>0</v>
      </c>
      <c r="J274" s="4">
        <f t="shared" si="27"/>
        <v>36.39</v>
      </c>
      <c r="K274" s="4">
        <f t="shared" si="27"/>
        <v>0</v>
      </c>
      <c r="L274" s="4">
        <f t="shared" si="27"/>
        <v>0</v>
      </c>
      <c r="M274" s="4">
        <f t="shared" si="27"/>
        <v>0</v>
      </c>
      <c r="N274" s="3">
        <f t="shared" si="27"/>
        <v>0</v>
      </c>
      <c r="O274" s="4">
        <f t="shared" si="27"/>
        <v>0</v>
      </c>
      <c r="P274" s="4">
        <f t="shared" si="27"/>
        <v>0</v>
      </c>
      <c r="Q274" s="4">
        <f t="shared" si="27"/>
        <v>0</v>
      </c>
      <c r="R274" s="4">
        <f t="shared" si="27"/>
        <v>0</v>
      </c>
      <c r="S274" s="4">
        <f t="shared" si="27"/>
        <v>0</v>
      </c>
      <c r="T274" s="4">
        <f t="shared" si="27"/>
        <v>0</v>
      </c>
    </row>
    <row r="275" spans="3:20" ht="13.2" x14ac:dyDescent="0.25">
      <c r="C275"/>
      <c r="D275" s="24"/>
      <c r="E275" s="21" t="s">
        <v>236</v>
      </c>
      <c r="F275" s="2">
        <v>0</v>
      </c>
      <c r="G275" s="24">
        <f>SUM(I275:T275)</f>
        <v>0</v>
      </c>
      <c r="H275" s="24"/>
      <c r="I275" s="24">
        <f>Q19</f>
        <v>0</v>
      </c>
      <c r="K275" s="4">
        <f>Q49</f>
        <v>0</v>
      </c>
      <c r="N275" s="151"/>
      <c r="Q275" s="24"/>
      <c r="R275" s="24"/>
    </row>
    <row r="276" spans="3:20" ht="13.2" x14ac:dyDescent="0.25">
      <c r="C276"/>
      <c r="E276" s="14" t="s">
        <v>202</v>
      </c>
      <c r="F276" s="141">
        <f>SUM(F264+F275+F274)</f>
        <v>47197</v>
      </c>
      <c r="G276" s="202">
        <f>SUM(G264+G274+G275)</f>
        <v>6400.0100000000011</v>
      </c>
      <c r="H276" s="205">
        <f t="shared" si="26"/>
        <v>0.13560205097781641</v>
      </c>
      <c r="I276" s="11">
        <f t="shared" ref="I276:T276" si="28">SUM(I264+I274+I275)</f>
        <v>3201.18</v>
      </c>
      <c r="J276" s="11">
        <f t="shared" si="28"/>
        <v>3198.8300000000004</v>
      </c>
      <c r="K276" s="11">
        <f t="shared" si="28"/>
        <v>0</v>
      </c>
      <c r="L276" s="11">
        <f t="shared" si="28"/>
        <v>0</v>
      </c>
      <c r="M276" s="11">
        <f t="shared" si="28"/>
        <v>0</v>
      </c>
      <c r="N276" s="47">
        <f t="shared" si="28"/>
        <v>0</v>
      </c>
      <c r="O276" s="11">
        <f t="shared" si="28"/>
        <v>0</v>
      </c>
      <c r="P276" s="11">
        <f t="shared" si="28"/>
        <v>0</v>
      </c>
      <c r="Q276" s="11">
        <f t="shared" si="28"/>
        <v>0</v>
      </c>
      <c r="R276" s="11">
        <f t="shared" si="28"/>
        <v>0</v>
      </c>
      <c r="S276" s="11">
        <f t="shared" si="28"/>
        <v>0</v>
      </c>
      <c r="T276" s="11">
        <f t="shared" si="28"/>
        <v>0</v>
      </c>
    </row>
    <row r="277" spans="3:20" ht="13.2" x14ac:dyDescent="0.25">
      <c r="C277"/>
    </row>
    <row r="278" spans="3:20" ht="13.2" x14ac:dyDescent="0.25">
      <c r="C278"/>
    </row>
    <row r="279" spans="3:20" ht="13.2" x14ac:dyDescent="0.25">
      <c r="C279"/>
      <c r="E279" s="167" t="s">
        <v>279</v>
      </c>
      <c r="I279" s="11" t="s">
        <v>22</v>
      </c>
      <c r="J279" s="11" t="s">
        <v>13</v>
      </c>
      <c r="K279" s="11" t="s">
        <v>230</v>
      </c>
      <c r="L279" s="11" t="s">
        <v>231</v>
      </c>
      <c r="M279" s="11" t="s">
        <v>14</v>
      </c>
      <c r="N279" s="11" t="s">
        <v>15</v>
      </c>
      <c r="O279" s="11" t="s">
        <v>16</v>
      </c>
      <c r="P279" s="11" t="s">
        <v>17</v>
      </c>
      <c r="Q279" s="11" t="s">
        <v>18</v>
      </c>
      <c r="R279" s="11" t="s">
        <v>19</v>
      </c>
      <c r="S279" s="11" t="s">
        <v>232</v>
      </c>
      <c r="T279" s="11" t="s">
        <v>21</v>
      </c>
    </row>
    <row r="280" spans="3:20" x14ac:dyDescent="0.2">
      <c r="E280" s="2" t="s">
        <v>39</v>
      </c>
      <c r="F280" s="2">
        <v>41867</v>
      </c>
      <c r="G280" s="4">
        <f>SUM(I280:T280)</f>
        <v>0</v>
      </c>
      <c r="H280" s="142">
        <f>G280/F280</f>
        <v>0</v>
      </c>
    </row>
    <row r="281" spans="3:20" x14ac:dyDescent="0.2">
      <c r="E281" s="2" t="s">
        <v>148</v>
      </c>
      <c r="F281" s="2">
        <v>180</v>
      </c>
      <c r="G281" s="4">
        <f t="shared" ref="G281:G286" si="29">SUM(I281:T281)</f>
        <v>0</v>
      </c>
      <c r="H281" s="142">
        <f t="shared" ref="H281:H286" si="30">G281/F281</f>
        <v>0</v>
      </c>
    </row>
    <row r="282" spans="3:20" x14ac:dyDescent="0.2">
      <c r="E282" s="2" t="s">
        <v>206</v>
      </c>
      <c r="F282" s="2">
        <v>400</v>
      </c>
      <c r="G282" s="4">
        <f t="shared" si="29"/>
        <v>0</v>
      </c>
      <c r="H282" s="142">
        <f t="shared" si="30"/>
        <v>0</v>
      </c>
    </row>
    <row r="283" spans="3:20" x14ac:dyDescent="0.2">
      <c r="E283" s="21" t="s">
        <v>356</v>
      </c>
      <c r="G283" s="4">
        <f t="shared" si="29"/>
        <v>0</v>
      </c>
      <c r="H283" s="142" t="e">
        <f t="shared" si="30"/>
        <v>#DIV/0!</v>
      </c>
    </row>
    <row r="284" spans="3:20" x14ac:dyDescent="0.2">
      <c r="E284" s="21" t="s">
        <v>414</v>
      </c>
      <c r="G284" s="4">
        <f t="shared" si="29"/>
        <v>0</v>
      </c>
      <c r="H284" s="142" t="e">
        <f t="shared" si="30"/>
        <v>#DIV/0!</v>
      </c>
      <c r="J284" s="24"/>
    </row>
    <row r="285" spans="3:20" x14ac:dyDescent="0.2">
      <c r="E285" s="21" t="s">
        <v>355</v>
      </c>
      <c r="F285" s="2">
        <v>4750</v>
      </c>
      <c r="G285" s="4">
        <f t="shared" si="29"/>
        <v>0</v>
      </c>
      <c r="H285" s="183">
        <f t="shared" si="30"/>
        <v>0</v>
      </c>
      <c r="I285" s="24"/>
      <c r="M285" s="151"/>
    </row>
    <row r="286" spans="3:20" x14ac:dyDescent="0.2">
      <c r="E286" s="21" t="s">
        <v>357</v>
      </c>
      <c r="G286" s="4">
        <f t="shared" si="29"/>
        <v>0</v>
      </c>
      <c r="H286" s="142" t="e">
        <f t="shared" si="30"/>
        <v>#DIV/0!</v>
      </c>
      <c r="I286" s="24"/>
      <c r="L286" s="24"/>
    </row>
    <row r="287" spans="3:20" x14ac:dyDescent="0.2">
      <c r="E287" s="14" t="s">
        <v>234</v>
      </c>
      <c r="F287" s="14">
        <f>SUM(F280:F286)</f>
        <v>47197</v>
      </c>
      <c r="G287" s="11">
        <f>SUM(G280:G286)</f>
        <v>0</v>
      </c>
      <c r="H287" s="218">
        <f>G287/F287</f>
        <v>0</v>
      </c>
      <c r="I287" s="11">
        <f>SUM(I280:I286)</f>
        <v>0</v>
      </c>
      <c r="J287" s="11">
        <f>SUM(J281:J286)</f>
        <v>0</v>
      </c>
      <c r="K287" s="11">
        <f t="shared" ref="K287:T287" si="31">SUM(K281:K286)</f>
        <v>0</v>
      </c>
      <c r="L287" s="11">
        <f t="shared" si="31"/>
        <v>0</v>
      </c>
      <c r="M287" s="11">
        <f t="shared" si="31"/>
        <v>0</v>
      </c>
      <c r="N287" s="11">
        <f t="shared" si="31"/>
        <v>0</v>
      </c>
      <c r="O287" s="11">
        <f t="shared" si="31"/>
        <v>0</v>
      </c>
      <c r="P287" s="11">
        <f t="shared" si="31"/>
        <v>0</v>
      </c>
      <c r="Q287" s="11">
        <f t="shared" si="31"/>
        <v>0</v>
      </c>
      <c r="R287" s="11">
        <f t="shared" si="31"/>
        <v>0</v>
      </c>
      <c r="S287" s="11">
        <f t="shared" si="31"/>
        <v>0</v>
      </c>
      <c r="T287" s="11">
        <f t="shared" si="31"/>
        <v>0</v>
      </c>
    </row>
    <row r="290" spans="5:20" x14ac:dyDescent="0.2">
      <c r="E290" s="21"/>
    </row>
    <row r="294" spans="5:20" x14ac:dyDescent="0.2">
      <c r="E294" s="21" t="s">
        <v>284</v>
      </c>
      <c r="H294" s="4">
        <f>SUM(I294:T294)</f>
        <v>192.28</v>
      </c>
      <c r="I294" s="4">
        <f>X19</f>
        <v>109.69</v>
      </c>
      <c r="J294" s="4">
        <f>X35</f>
        <v>82.59</v>
      </c>
      <c r="K294" s="4">
        <f>X52</f>
        <v>0</v>
      </c>
      <c r="L294" s="4">
        <f>X71</f>
        <v>0</v>
      </c>
      <c r="M294" s="4">
        <f>X91</f>
        <v>0</v>
      </c>
      <c r="N294" s="4">
        <f>X111</f>
        <v>0</v>
      </c>
      <c r="O294" s="4">
        <f>X131</f>
        <v>0</v>
      </c>
      <c r="P294" s="4">
        <f>X151</f>
        <v>0</v>
      </c>
      <c r="Q294" s="4">
        <f>X169</f>
        <v>0</v>
      </c>
      <c r="R294" s="4">
        <f>X181</f>
        <v>0</v>
      </c>
      <c r="S294" s="4">
        <f>X196</f>
        <v>0</v>
      </c>
      <c r="T294" s="4">
        <f>X220</f>
        <v>0</v>
      </c>
    </row>
    <row r="295" spans="5:20" x14ac:dyDescent="0.2">
      <c r="E295" s="21" t="s">
        <v>436</v>
      </c>
      <c r="O295" s="24">
        <f>C49</f>
        <v>0</v>
      </c>
    </row>
    <row r="298" spans="5:20" x14ac:dyDescent="0.2">
      <c r="E298" s="14" t="s">
        <v>354</v>
      </c>
    </row>
    <row r="299" spans="5:20" x14ac:dyDescent="0.2">
      <c r="E299" s="21"/>
      <c r="F299" s="21" t="s">
        <v>440</v>
      </c>
      <c r="H299" s="4">
        <v>21342</v>
      </c>
      <c r="I299" s="24"/>
    </row>
    <row r="300" spans="5:20" x14ac:dyDescent="0.2">
      <c r="F300" s="21" t="s">
        <v>442</v>
      </c>
      <c r="H300" s="4">
        <v>1000</v>
      </c>
    </row>
    <row r="301" spans="5:20" x14ac:dyDescent="0.2">
      <c r="F301" s="21" t="s">
        <v>441</v>
      </c>
      <c r="H301" s="24">
        <v>1600</v>
      </c>
    </row>
    <row r="302" spans="5:20" x14ac:dyDescent="0.2">
      <c r="F302" s="21" t="s">
        <v>358</v>
      </c>
      <c r="H302" s="4">
        <v>320</v>
      </c>
    </row>
    <row r="303" spans="5:20" x14ac:dyDescent="0.2">
      <c r="F303" s="21" t="s">
        <v>352</v>
      </c>
      <c r="H303" s="4">
        <v>500</v>
      </c>
    </row>
    <row r="304" spans="5:20" x14ac:dyDescent="0.2">
      <c r="F304" s="21" t="s">
        <v>353</v>
      </c>
      <c r="H304" s="4">
        <v>500</v>
      </c>
    </row>
    <row r="305" spans="1:18" x14ac:dyDescent="0.2">
      <c r="F305" s="21" t="s">
        <v>327</v>
      </c>
      <c r="H305" s="24">
        <v>275</v>
      </c>
    </row>
    <row r="306" spans="1:18" x14ac:dyDescent="0.2">
      <c r="F306" s="21" t="s">
        <v>349</v>
      </c>
      <c r="H306" s="11">
        <f>SUM(H300:H305)</f>
        <v>4195</v>
      </c>
    </row>
    <row r="307" spans="1:18" x14ac:dyDescent="0.2">
      <c r="F307" s="21" t="s">
        <v>330</v>
      </c>
      <c r="H307" s="11">
        <f>SUM(H299-H306)</f>
        <v>17147</v>
      </c>
      <c r="I307" s="24"/>
    </row>
    <row r="308" spans="1:18" x14ac:dyDescent="0.2">
      <c r="F308" s="21"/>
    </row>
    <row r="311" spans="1:18" x14ac:dyDescent="0.2">
      <c r="A311" s="14" t="s">
        <v>334</v>
      </c>
      <c r="E311" s="14" t="s">
        <v>335</v>
      </c>
    </row>
    <row r="312" spans="1:18" x14ac:dyDescent="0.2">
      <c r="A312" s="173" t="s">
        <v>0</v>
      </c>
      <c r="B312" s="173" t="s">
        <v>50</v>
      </c>
      <c r="D312" s="4" t="s">
        <v>1</v>
      </c>
      <c r="H312" s="11" t="s">
        <v>4</v>
      </c>
      <c r="I312" s="11" t="s">
        <v>4</v>
      </c>
      <c r="J312" s="24" t="s">
        <v>337</v>
      </c>
      <c r="K312" s="24" t="s">
        <v>339</v>
      </c>
      <c r="L312" s="24" t="s">
        <v>340</v>
      </c>
      <c r="M312" s="24" t="s">
        <v>342</v>
      </c>
      <c r="N312" s="24" t="s">
        <v>344</v>
      </c>
      <c r="O312" s="24" t="s">
        <v>345</v>
      </c>
      <c r="P312" s="24" t="s">
        <v>345</v>
      </c>
      <c r="Q312" s="24" t="s">
        <v>347</v>
      </c>
      <c r="R312" s="24" t="s">
        <v>328</v>
      </c>
    </row>
    <row r="313" spans="1:18" x14ac:dyDescent="0.2">
      <c r="A313" s="2" t="s">
        <v>2</v>
      </c>
      <c r="B313" s="2" t="s">
        <v>3</v>
      </c>
      <c r="C313" s="4" t="s">
        <v>4</v>
      </c>
      <c r="D313" s="4" t="s">
        <v>2</v>
      </c>
      <c r="E313" s="2" t="s">
        <v>3</v>
      </c>
      <c r="F313" s="2" t="s">
        <v>5</v>
      </c>
      <c r="G313" s="4" t="s">
        <v>4</v>
      </c>
      <c r="H313" s="11" t="s">
        <v>133</v>
      </c>
      <c r="I313" s="11" t="s">
        <v>336</v>
      </c>
      <c r="J313" s="24" t="s">
        <v>338</v>
      </c>
      <c r="K313" s="24" t="s">
        <v>338</v>
      </c>
      <c r="L313" s="24" t="s">
        <v>341</v>
      </c>
      <c r="M313" s="24" t="s">
        <v>343</v>
      </c>
      <c r="N313" s="24" t="s">
        <v>140</v>
      </c>
      <c r="O313" s="24" t="s">
        <v>326</v>
      </c>
      <c r="P313" s="24" t="s">
        <v>346</v>
      </c>
      <c r="Q313" s="24" t="s">
        <v>348</v>
      </c>
    </row>
    <row r="314" spans="1:18" x14ac:dyDescent="0.2">
      <c r="B314" s="2" t="s">
        <v>37</v>
      </c>
      <c r="F314" s="2" t="s">
        <v>288</v>
      </c>
      <c r="G314" s="4">
        <f>SUM(H314+I314)</f>
        <v>0</v>
      </c>
      <c r="I314" s="4">
        <f>SUM(J314:R314)</f>
        <v>0</v>
      </c>
    </row>
    <row r="315" spans="1:18" x14ac:dyDescent="0.2">
      <c r="F315" s="2" t="s">
        <v>288</v>
      </c>
    </row>
    <row r="316" spans="1:18" x14ac:dyDescent="0.2">
      <c r="F316" s="2" t="s">
        <v>288</v>
      </c>
    </row>
    <row r="317" spans="1:18" x14ac:dyDescent="0.2">
      <c r="F317" s="2" t="s">
        <v>288</v>
      </c>
    </row>
    <row r="318" spans="1:18" x14ac:dyDescent="0.2">
      <c r="F318" s="2" t="s">
        <v>288</v>
      </c>
    </row>
    <row r="319" spans="1:18" x14ac:dyDescent="0.2">
      <c r="F319" s="2" t="s">
        <v>288</v>
      </c>
    </row>
    <row r="320" spans="1:18" x14ac:dyDescent="0.2">
      <c r="F320" s="2" t="s">
        <v>288</v>
      </c>
    </row>
    <row r="321" spans="2:18" x14ac:dyDescent="0.2">
      <c r="F321" s="2" t="s">
        <v>288</v>
      </c>
    </row>
    <row r="322" spans="2:18" x14ac:dyDescent="0.2">
      <c r="B322" s="2" t="s">
        <v>88</v>
      </c>
      <c r="C322" s="4">
        <f>SUM(C315:C321)</f>
        <v>0</v>
      </c>
      <c r="F322" s="2" t="s">
        <v>288</v>
      </c>
    </row>
    <row r="323" spans="2:18" x14ac:dyDescent="0.2">
      <c r="F323" s="2" t="s">
        <v>288</v>
      </c>
    </row>
    <row r="324" spans="2:18" x14ac:dyDescent="0.2">
      <c r="F324" s="2" t="s">
        <v>288</v>
      </c>
    </row>
    <row r="325" spans="2:18" x14ac:dyDescent="0.2">
      <c r="F325" s="2" t="s">
        <v>288</v>
      </c>
    </row>
    <row r="327" spans="2:18" x14ac:dyDescent="0.2">
      <c r="B327" s="2" t="s">
        <v>280</v>
      </c>
      <c r="C327" s="4">
        <f>SUM(C323:C326)</f>
        <v>0</v>
      </c>
      <c r="D327" s="4" t="s">
        <v>285</v>
      </c>
      <c r="E327" s="2" t="s">
        <v>4</v>
      </c>
      <c r="G327" s="4">
        <f t="shared" ref="G327:R327" si="32">SUM(G314:G326)</f>
        <v>0</v>
      </c>
      <c r="H327" s="4">
        <f t="shared" si="32"/>
        <v>0</v>
      </c>
      <c r="I327" s="4">
        <f t="shared" si="32"/>
        <v>0</v>
      </c>
      <c r="J327" s="4">
        <f t="shared" si="32"/>
        <v>0</v>
      </c>
      <c r="K327" s="4">
        <f t="shared" si="32"/>
        <v>0</v>
      </c>
      <c r="L327" s="4">
        <f t="shared" si="32"/>
        <v>0</v>
      </c>
      <c r="M327" s="4">
        <f t="shared" si="32"/>
        <v>0</v>
      </c>
      <c r="N327" s="4">
        <f t="shared" si="32"/>
        <v>0</v>
      </c>
      <c r="O327" s="4">
        <f t="shared" si="32"/>
        <v>0</v>
      </c>
      <c r="P327" s="4">
        <f t="shared" si="32"/>
        <v>0</v>
      </c>
      <c r="Q327" s="4">
        <f t="shared" si="32"/>
        <v>0</v>
      </c>
      <c r="R327" s="4">
        <f t="shared" si="32"/>
        <v>0</v>
      </c>
    </row>
    <row r="328" spans="2:18" x14ac:dyDescent="0.2">
      <c r="F328" s="2" t="s">
        <v>288</v>
      </c>
    </row>
    <row r="329" spans="2:18" x14ac:dyDescent="0.2">
      <c r="F329" s="2" t="s">
        <v>288</v>
      </c>
    </row>
    <row r="330" spans="2:18" x14ac:dyDescent="0.2">
      <c r="F330" s="2" t="s">
        <v>288</v>
      </c>
    </row>
    <row r="331" spans="2:18" x14ac:dyDescent="0.2">
      <c r="F331" s="2" t="s">
        <v>288</v>
      </c>
    </row>
    <row r="332" spans="2:18" x14ac:dyDescent="0.2">
      <c r="F332" s="2" t="s">
        <v>288</v>
      </c>
    </row>
    <row r="333" spans="2:18" x14ac:dyDescent="0.2">
      <c r="B333" s="2" t="s">
        <v>281</v>
      </c>
      <c r="C333" s="4">
        <f>SUM(C328:C332)</f>
        <v>0</v>
      </c>
      <c r="F333" s="2" t="s">
        <v>288</v>
      </c>
    </row>
    <row r="334" spans="2:18" x14ac:dyDescent="0.2">
      <c r="F334" s="2" t="s">
        <v>288</v>
      </c>
    </row>
    <row r="335" spans="2:18" x14ac:dyDescent="0.2">
      <c r="F335" s="2" t="s">
        <v>288</v>
      </c>
    </row>
    <row r="336" spans="2:18" x14ac:dyDescent="0.2">
      <c r="F336" s="2" t="s">
        <v>288</v>
      </c>
    </row>
    <row r="337" spans="2:18" x14ac:dyDescent="0.2">
      <c r="B337" s="2" t="s">
        <v>282</v>
      </c>
      <c r="C337" s="4">
        <f>SUM(C335:C336)</f>
        <v>0</v>
      </c>
      <c r="F337" s="2" t="s">
        <v>292</v>
      </c>
    </row>
    <row r="338" spans="2:18" x14ac:dyDescent="0.2">
      <c r="F338" s="2" t="s">
        <v>288</v>
      </c>
    </row>
    <row r="339" spans="2:18" x14ac:dyDescent="0.2">
      <c r="F339" s="2" t="s">
        <v>288</v>
      </c>
    </row>
    <row r="340" spans="2:18" x14ac:dyDescent="0.2">
      <c r="F340" s="2" t="s">
        <v>288</v>
      </c>
    </row>
    <row r="341" spans="2:18" x14ac:dyDescent="0.2">
      <c r="F341" s="2" t="s">
        <v>288</v>
      </c>
    </row>
    <row r="342" spans="2:18" x14ac:dyDescent="0.2">
      <c r="F342" s="2" t="s">
        <v>288</v>
      </c>
    </row>
    <row r="343" spans="2:18" x14ac:dyDescent="0.2">
      <c r="D343" s="4" t="s">
        <v>54</v>
      </c>
      <c r="G343" s="4">
        <f>SUM(G328:G342)</f>
        <v>0</v>
      </c>
      <c r="H343" s="4">
        <f>SUM(H328:H340)</f>
        <v>0</v>
      </c>
      <c r="I343" s="4">
        <f t="shared" ref="I343:P343" si="33">SUM(I328:I340)</f>
        <v>0</v>
      </c>
      <c r="J343" s="4">
        <f t="shared" si="33"/>
        <v>0</v>
      </c>
      <c r="K343" s="4">
        <f t="shared" si="33"/>
        <v>0</v>
      </c>
      <c r="L343" s="4">
        <f t="shared" si="33"/>
        <v>0</v>
      </c>
      <c r="M343" s="4">
        <f t="shared" si="33"/>
        <v>0</v>
      </c>
      <c r="N343" s="4">
        <f t="shared" si="33"/>
        <v>0</v>
      </c>
      <c r="O343" s="4">
        <f t="shared" si="33"/>
        <v>0</v>
      </c>
      <c r="P343" s="4">
        <f t="shared" si="33"/>
        <v>0</v>
      </c>
      <c r="Q343" s="4">
        <f>SUM(Q328:Q342)</f>
        <v>0</v>
      </c>
      <c r="R343" s="4">
        <f t="shared" ref="R343" si="34">SUM(R328:R340)</f>
        <v>0</v>
      </c>
    </row>
    <row r="345" spans="2:18" x14ac:dyDescent="0.2">
      <c r="B345" s="2" t="s">
        <v>283</v>
      </c>
      <c r="C345" s="4">
        <f>SUM(C339:C344)</f>
        <v>0</v>
      </c>
    </row>
    <row r="351" spans="2:18" x14ac:dyDescent="0.2">
      <c r="B351" s="2" t="s">
        <v>96</v>
      </c>
      <c r="C351" s="4">
        <f>SUM(C346:C350)</f>
        <v>0</v>
      </c>
    </row>
    <row r="356" spans="2:18" x14ac:dyDescent="0.2">
      <c r="B356" s="2" t="s">
        <v>98</v>
      </c>
      <c r="C356" s="4">
        <f>SUM(C352:C355)</f>
        <v>0</v>
      </c>
    </row>
    <row r="360" spans="2:18" x14ac:dyDescent="0.2">
      <c r="D360" s="4" t="s">
        <v>235</v>
      </c>
      <c r="E360" s="2" t="s">
        <v>4</v>
      </c>
      <c r="G360" s="4">
        <f>SUM(G344:G359)</f>
        <v>0</v>
      </c>
      <c r="H360" s="4">
        <f t="shared" ref="H360:R360" si="35">SUM(H344:H359)</f>
        <v>0</v>
      </c>
      <c r="I360" s="4">
        <f t="shared" si="35"/>
        <v>0</v>
      </c>
      <c r="J360" s="4">
        <f t="shared" si="35"/>
        <v>0</v>
      </c>
      <c r="K360" s="4">
        <f t="shared" si="35"/>
        <v>0</v>
      </c>
      <c r="L360" s="4">
        <f t="shared" si="35"/>
        <v>0</v>
      </c>
      <c r="M360" s="4">
        <f t="shared" si="35"/>
        <v>0</v>
      </c>
      <c r="N360" s="4">
        <f t="shared" si="35"/>
        <v>0</v>
      </c>
      <c r="O360" s="4">
        <f t="shared" si="35"/>
        <v>0</v>
      </c>
      <c r="P360" s="4">
        <f t="shared" si="35"/>
        <v>0</v>
      </c>
      <c r="Q360" s="4">
        <f t="shared" si="35"/>
        <v>0</v>
      </c>
      <c r="R360" s="4">
        <f t="shared" si="35"/>
        <v>0</v>
      </c>
    </row>
    <row r="361" spans="2:18" x14ac:dyDescent="0.2">
      <c r="B361" s="2" t="s">
        <v>218</v>
      </c>
      <c r="C361" s="4">
        <f>SUM(C357:C360)</f>
        <v>0</v>
      </c>
    </row>
    <row r="364" spans="2:18" x14ac:dyDescent="0.2">
      <c r="B364" s="2" t="s">
        <v>322</v>
      </c>
      <c r="C364" s="4">
        <f>SUM(C362:C363)</f>
        <v>0</v>
      </c>
    </row>
    <row r="370" spans="2:18" x14ac:dyDescent="0.2">
      <c r="B370" s="2" t="s">
        <v>219</v>
      </c>
      <c r="C370" s="4">
        <f>SUM(C365:C369)</f>
        <v>0</v>
      </c>
    </row>
    <row r="374" spans="2:18" x14ac:dyDescent="0.2">
      <c r="B374" s="2" t="s">
        <v>48</v>
      </c>
      <c r="C374" s="4">
        <f>SUM(C371:C373)</f>
        <v>0</v>
      </c>
    </row>
    <row r="379" spans="2:18" x14ac:dyDescent="0.2">
      <c r="D379" s="4" t="s">
        <v>313</v>
      </c>
      <c r="E379" s="2" t="s">
        <v>40</v>
      </c>
      <c r="G379" s="4">
        <f>SUM(G361:G378)</f>
        <v>0</v>
      </c>
      <c r="H379" s="4">
        <f t="shared" ref="H379:P379" si="36">SUM(H361:H377)</f>
        <v>0</v>
      </c>
      <c r="I379" s="4">
        <f t="shared" si="36"/>
        <v>0</v>
      </c>
      <c r="J379" s="4">
        <f t="shared" si="36"/>
        <v>0</v>
      </c>
      <c r="K379" s="4">
        <f t="shared" si="36"/>
        <v>0</v>
      </c>
      <c r="L379" s="4">
        <f t="shared" si="36"/>
        <v>0</v>
      </c>
      <c r="M379" s="4">
        <f t="shared" si="36"/>
        <v>0</v>
      </c>
      <c r="N379" s="4">
        <f t="shared" si="36"/>
        <v>0</v>
      </c>
      <c r="O379" s="4">
        <f t="shared" si="36"/>
        <v>0</v>
      </c>
      <c r="P379" s="4">
        <f t="shared" si="36"/>
        <v>0</v>
      </c>
      <c r="Q379" s="4">
        <f>SUM(Q361:Q378)</f>
        <v>0</v>
      </c>
      <c r="R379" s="4">
        <f t="shared" ref="R379" si="37">SUM(R361:R377)</f>
        <v>0</v>
      </c>
    </row>
    <row r="388" spans="2:18" x14ac:dyDescent="0.2">
      <c r="B388" s="2" t="s">
        <v>49</v>
      </c>
      <c r="C388" s="4">
        <f>SUM(C375:C387)</f>
        <v>0</v>
      </c>
    </row>
    <row r="394" spans="2:18" x14ac:dyDescent="0.2">
      <c r="D394" s="4" t="s">
        <v>314</v>
      </c>
      <c r="E394" s="2" t="s">
        <v>41</v>
      </c>
      <c r="G394" s="4">
        <f>SUM(G380:G393)</f>
        <v>0</v>
      </c>
      <c r="H394" s="4">
        <f t="shared" ref="H394:R394" si="38">SUM(H380:H393)</f>
        <v>0</v>
      </c>
      <c r="I394" s="4">
        <f t="shared" si="38"/>
        <v>0</v>
      </c>
      <c r="J394" s="4">
        <f t="shared" si="38"/>
        <v>0</v>
      </c>
      <c r="K394" s="4">
        <f t="shared" si="38"/>
        <v>0</v>
      </c>
      <c r="L394" s="4">
        <f t="shared" si="38"/>
        <v>0</v>
      </c>
      <c r="M394" s="4">
        <f t="shared" si="38"/>
        <v>0</v>
      </c>
      <c r="N394" s="4">
        <f t="shared" si="38"/>
        <v>0</v>
      </c>
      <c r="O394" s="4">
        <f t="shared" si="38"/>
        <v>0</v>
      </c>
      <c r="P394" s="4">
        <f t="shared" si="38"/>
        <v>0</v>
      </c>
      <c r="Q394" s="4">
        <f t="shared" si="38"/>
        <v>0</v>
      </c>
      <c r="R394" s="4">
        <f t="shared" si="38"/>
        <v>0</v>
      </c>
    </row>
    <row r="397" spans="2:18" x14ac:dyDescent="0.2">
      <c r="B397" s="2" t="s">
        <v>220</v>
      </c>
    </row>
    <row r="410" spans="5:18" x14ac:dyDescent="0.2">
      <c r="E410" s="2" t="s">
        <v>42</v>
      </c>
      <c r="G410" s="4">
        <f>SUM(G395:G409)</f>
        <v>0</v>
      </c>
      <c r="H410" s="4">
        <f>SUM(H395:H406)</f>
        <v>0</v>
      </c>
      <c r="I410" s="4">
        <f>SUM(I395:I409)</f>
        <v>0</v>
      </c>
      <c r="J410" s="4">
        <f>SUM(J395:J406)</f>
        <v>0</v>
      </c>
      <c r="K410" s="4">
        <f>SUM(K395:K406)</f>
        <v>0</v>
      </c>
      <c r="L410" s="4">
        <f>SUM(L395:L409)</f>
        <v>0</v>
      </c>
      <c r="M410" s="4">
        <f t="shared" ref="M410:R410" si="39">SUM(M395:M409)</f>
        <v>0</v>
      </c>
      <c r="N410" s="4">
        <f t="shared" si="39"/>
        <v>0</v>
      </c>
      <c r="O410" s="4">
        <f t="shared" si="39"/>
        <v>0</v>
      </c>
      <c r="P410" s="4">
        <f t="shared" si="39"/>
        <v>0</v>
      </c>
      <c r="Q410" s="4">
        <f t="shared" si="39"/>
        <v>0</v>
      </c>
      <c r="R410" s="4">
        <f t="shared" si="39"/>
        <v>0</v>
      </c>
    </row>
    <row r="430" spans="5:18" x14ac:dyDescent="0.2">
      <c r="E430" s="2" t="s">
        <v>43</v>
      </c>
      <c r="G430" s="4">
        <f>SUM(G411:G429)</f>
        <v>0</v>
      </c>
      <c r="H430" s="4">
        <f t="shared" ref="H430:R430" si="40">SUM(H411:H429)</f>
        <v>0</v>
      </c>
      <c r="I430" s="4">
        <f t="shared" si="40"/>
        <v>0</v>
      </c>
      <c r="J430" s="4">
        <f t="shared" si="40"/>
        <v>0</v>
      </c>
      <c r="K430" s="4">
        <f t="shared" si="40"/>
        <v>0</v>
      </c>
      <c r="L430" s="4">
        <f t="shared" si="40"/>
        <v>0</v>
      </c>
      <c r="M430" s="4">
        <f t="shared" si="40"/>
        <v>0</v>
      </c>
      <c r="N430" s="4">
        <f t="shared" si="40"/>
        <v>0</v>
      </c>
      <c r="O430" s="4">
        <f t="shared" si="40"/>
        <v>0</v>
      </c>
      <c r="P430" s="4">
        <f t="shared" si="40"/>
        <v>0</v>
      </c>
      <c r="Q430" s="4">
        <f t="shared" si="40"/>
        <v>0</v>
      </c>
      <c r="R430" s="4">
        <f t="shared" si="40"/>
        <v>0</v>
      </c>
    </row>
    <row r="450" spans="5:18" x14ac:dyDescent="0.2">
      <c r="E450" s="2" t="s">
        <v>44</v>
      </c>
      <c r="G450" s="4">
        <f>SUM(G431:G449)</f>
        <v>0</v>
      </c>
      <c r="H450" s="4">
        <f>SUM(H431:H446)</f>
        <v>0</v>
      </c>
      <c r="I450" s="4">
        <f t="shared" ref="I450:K450" si="41">SUM(I431:I445)</f>
        <v>0</v>
      </c>
      <c r="J450" s="4">
        <f t="shared" si="41"/>
        <v>0</v>
      </c>
      <c r="K450" s="4">
        <f t="shared" si="41"/>
        <v>0</v>
      </c>
      <c r="L450" s="4">
        <f>SUM(L431:L449)</f>
        <v>0</v>
      </c>
      <c r="M450" s="4">
        <f t="shared" ref="M450:P450" si="42">SUM(M431:M445)</f>
        <v>0</v>
      </c>
      <c r="N450" s="4">
        <f t="shared" si="42"/>
        <v>0</v>
      </c>
      <c r="O450" s="4">
        <f t="shared" si="42"/>
        <v>0</v>
      </c>
      <c r="P450" s="4">
        <f t="shared" si="42"/>
        <v>0</v>
      </c>
      <c r="Q450" s="4">
        <f>SUM(Q431:Q449)</f>
        <v>0</v>
      </c>
      <c r="R450" s="4">
        <f t="shared" ref="R450" si="43">SUM(R431:R445)</f>
        <v>0</v>
      </c>
    </row>
    <row r="465" spans="5:18" x14ac:dyDescent="0.2">
      <c r="E465" s="2" t="s">
        <v>45</v>
      </c>
      <c r="G465" s="4">
        <f>SUM(G452:G464)</f>
        <v>0</v>
      </c>
      <c r="H465" s="4">
        <v>918.33</v>
      </c>
      <c r="I465" s="4">
        <f>SUM(I452:I461)</f>
        <v>0</v>
      </c>
      <c r="J465" s="4">
        <f>SUM(J452:J461)</f>
        <v>0</v>
      </c>
      <c r="K465" s="4">
        <f>SUM(K452:K461)</f>
        <v>0</v>
      </c>
      <c r="L465" s="4">
        <f>SUM(L452:L464)</f>
        <v>0</v>
      </c>
      <c r="M465" s="4">
        <f t="shared" ref="M465:P465" si="44">SUM(M452:M461)</f>
        <v>0</v>
      </c>
      <c r="N465" s="4">
        <f t="shared" si="44"/>
        <v>0</v>
      </c>
      <c r="O465" s="4">
        <f t="shared" si="44"/>
        <v>0</v>
      </c>
      <c r="P465" s="4">
        <f t="shared" si="44"/>
        <v>0</v>
      </c>
      <c r="Q465" s="4">
        <f>SUM(Q452:Q464)</f>
        <v>0</v>
      </c>
      <c r="R465" s="4">
        <f t="shared" ref="R465" si="45">SUM(R452:R461)</f>
        <v>0</v>
      </c>
    </row>
    <row r="477" spans="5:18" x14ac:dyDescent="0.2">
      <c r="E477" s="2" t="s">
        <v>47</v>
      </c>
      <c r="G477" s="4">
        <f>SUM(G466:G476)</f>
        <v>0</v>
      </c>
      <c r="H477" s="4">
        <f>SUM(H467:H476)</f>
        <v>0</v>
      </c>
      <c r="I477" s="4">
        <f>SUM(I467:I473)</f>
        <v>0</v>
      </c>
      <c r="J477" s="4">
        <f>SUM(J467:J473)</f>
        <v>0</v>
      </c>
      <c r="K477" s="4">
        <f>SUM(K467:K473)</f>
        <v>0</v>
      </c>
      <c r="L477" s="4">
        <f>SUM(L467:L475)</f>
        <v>0</v>
      </c>
      <c r="M477" s="4">
        <f>SUM(M467:M473)</f>
        <v>0</v>
      </c>
      <c r="N477" s="4">
        <f>SUM(N466:N476)</f>
        <v>0</v>
      </c>
      <c r="O477" s="4">
        <f>SUM(O467:O473)</f>
        <v>0</v>
      </c>
      <c r="P477" s="4">
        <f>SUM(P467:P473)</f>
        <v>0</v>
      </c>
      <c r="Q477" s="4">
        <f>SUM(Q466:Q476)</f>
        <v>0</v>
      </c>
      <c r="R477" s="4">
        <f>SUM(R467:R473)</f>
        <v>0</v>
      </c>
    </row>
    <row r="491" spans="5:18" x14ac:dyDescent="0.2">
      <c r="F491" s="2" t="s">
        <v>288</v>
      </c>
    </row>
    <row r="492" spans="5:18" x14ac:dyDescent="0.2">
      <c r="E492" s="2" t="s">
        <v>48</v>
      </c>
      <c r="G492" s="4">
        <f>SUM(G478:G491)</f>
        <v>0</v>
      </c>
      <c r="H492" s="4">
        <f>SUM(H478:H489)</f>
        <v>0</v>
      </c>
      <c r="I492" s="4">
        <f>SUM(I478:I487)</f>
        <v>0</v>
      </c>
      <c r="J492" s="4">
        <f>SUM(J478:J487)</f>
        <v>0</v>
      </c>
      <c r="K492" s="4">
        <f>SUM(K478:K487)</f>
        <v>0</v>
      </c>
      <c r="L492" s="4">
        <f>SUM(L478:L489)</f>
        <v>0</v>
      </c>
      <c r="M492" s="4">
        <f>SUM(M478:M487)</f>
        <v>0</v>
      </c>
      <c r="N492" s="4">
        <f>SUM(N478:N487)</f>
        <v>0</v>
      </c>
      <c r="O492" s="4">
        <f>SUM(O478:O487)</f>
        <v>0</v>
      </c>
      <c r="P492" s="4">
        <f>SUM(P478:P491)</f>
        <v>0</v>
      </c>
      <c r="Q492" s="4">
        <f>SUM(Q478:Q491)</f>
        <v>0</v>
      </c>
      <c r="R492" s="4">
        <f>SUM(R478:R487)</f>
        <v>0</v>
      </c>
    </row>
  </sheetData>
  <mergeCells count="1">
    <mergeCell ref="E1:F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45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B8974-DDC8-457B-B2ED-3766609E9C99}">
  <sheetPr>
    <pageSetUpPr fitToPage="1"/>
  </sheetPr>
  <dimension ref="A1:E76"/>
  <sheetViews>
    <sheetView tabSelected="1" workbookViewId="0">
      <selection activeCell="H19" sqref="H19"/>
    </sheetView>
  </sheetViews>
  <sheetFormatPr defaultRowHeight="13.2" x14ac:dyDescent="0.25"/>
  <cols>
    <col min="1" max="1" width="30.77734375" bestFit="1" customWidth="1"/>
    <col min="2" max="2" width="22.33203125" bestFit="1" customWidth="1"/>
  </cols>
  <sheetData>
    <row r="1" spans="1:3" x14ac:dyDescent="0.25">
      <c r="A1" s="253" t="s">
        <v>56</v>
      </c>
      <c r="B1" s="253" t="s">
        <v>212</v>
      </c>
      <c r="C1" s="253" t="s">
        <v>62</v>
      </c>
    </row>
    <row r="3" spans="1:3" x14ac:dyDescent="0.25">
      <c r="A3" t="s">
        <v>57</v>
      </c>
      <c r="B3">
        <v>21342.57</v>
      </c>
      <c r="C3">
        <v>21342.57</v>
      </c>
    </row>
    <row r="5" spans="1:3" x14ac:dyDescent="0.25">
      <c r="A5" t="s">
        <v>273</v>
      </c>
      <c r="B5">
        <v>42076</v>
      </c>
      <c r="C5">
        <v>42576</v>
      </c>
    </row>
    <row r="6" spans="1:3" x14ac:dyDescent="0.25">
      <c r="A6" t="s">
        <v>274</v>
      </c>
      <c r="B6">
        <v>42076</v>
      </c>
      <c r="C6">
        <v>500</v>
      </c>
    </row>
    <row r="7" spans="1:3" x14ac:dyDescent="0.25">
      <c r="A7" t="s">
        <v>275</v>
      </c>
      <c r="B7">
        <v>3310.87</v>
      </c>
      <c r="C7">
        <v>6592.29</v>
      </c>
    </row>
    <row r="8" spans="1:3" x14ac:dyDescent="0.25">
      <c r="A8" t="s">
        <v>276</v>
      </c>
      <c r="B8">
        <v>3310.87</v>
      </c>
      <c r="C8">
        <v>3281.42</v>
      </c>
    </row>
    <row r="10" spans="1:3" x14ac:dyDescent="0.25">
      <c r="A10" t="s">
        <v>60</v>
      </c>
      <c r="B10">
        <v>60107.7</v>
      </c>
      <c r="C10" s="29">
        <v>57326.28</v>
      </c>
    </row>
    <row r="12" spans="1:3" x14ac:dyDescent="0.25">
      <c r="A12" t="s">
        <v>290</v>
      </c>
      <c r="B12">
        <v>45982.57</v>
      </c>
      <c r="C12">
        <v>43201.15</v>
      </c>
    </row>
    <row r="13" spans="1:3" x14ac:dyDescent="0.25">
      <c r="A13" t="s">
        <v>291</v>
      </c>
      <c r="B13">
        <v>14125.13</v>
      </c>
      <c r="C13">
        <v>14125.13</v>
      </c>
    </row>
    <row r="14" spans="1:3" x14ac:dyDescent="0.25">
      <c r="A14" t="s">
        <v>277</v>
      </c>
    </row>
    <row r="15" spans="1:3" x14ac:dyDescent="0.25">
      <c r="A15" t="s">
        <v>293</v>
      </c>
      <c r="B15">
        <v>60107.7</v>
      </c>
      <c r="C15" s="29">
        <v>57326.28</v>
      </c>
    </row>
    <row r="16" spans="1:3" x14ac:dyDescent="0.25">
      <c r="A16" t="s">
        <v>278</v>
      </c>
    </row>
    <row r="21" spans="1:4" x14ac:dyDescent="0.25">
      <c r="A21" s="253" t="s">
        <v>224</v>
      </c>
      <c r="B21" s="253" t="s">
        <v>12</v>
      </c>
      <c r="C21" s="253" t="s">
        <v>226</v>
      </c>
      <c r="D21" s="253" t="s">
        <v>225</v>
      </c>
    </row>
    <row r="22" spans="1:4" x14ac:dyDescent="0.25">
      <c r="A22" t="s">
        <v>333</v>
      </c>
      <c r="B22">
        <v>350</v>
      </c>
      <c r="C22">
        <v>0</v>
      </c>
      <c r="D22" s="206">
        <v>0</v>
      </c>
    </row>
    <row r="23" spans="1:4" x14ac:dyDescent="0.25">
      <c r="A23" t="s">
        <v>51</v>
      </c>
      <c r="B23">
        <v>14655</v>
      </c>
      <c r="C23">
        <v>2389.3200000000002</v>
      </c>
      <c r="D23" s="206">
        <v>0.16303787103377687</v>
      </c>
    </row>
    <row r="24" spans="1:4" x14ac:dyDescent="0.25">
      <c r="A24" t="s">
        <v>289</v>
      </c>
      <c r="B24">
        <v>851</v>
      </c>
      <c r="C24">
        <v>147.44999999999999</v>
      </c>
      <c r="D24" s="206">
        <v>0.17326674500587544</v>
      </c>
    </row>
    <row r="25" spans="1:4" x14ac:dyDescent="0.25">
      <c r="A25" t="s">
        <v>191</v>
      </c>
      <c r="B25">
        <v>675</v>
      </c>
      <c r="C25">
        <v>360.36</v>
      </c>
      <c r="D25" s="206">
        <v>0.53386666666666671</v>
      </c>
    </row>
    <row r="26" spans="1:4" x14ac:dyDescent="0.25">
      <c r="A26" t="s">
        <v>229</v>
      </c>
      <c r="B26">
        <v>766</v>
      </c>
      <c r="C26">
        <v>551.45000000000005</v>
      </c>
      <c r="D26" s="206">
        <v>0.71990861618798963</v>
      </c>
    </row>
    <row r="27" spans="1:4" x14ac:dyDescent="0.25">
      <c r="A27" t="s">
        <v>11</v>
      </c>
      <c r="B27">
        <v>1040</v>
      </c>
      <c r="C27">
        <v>0</v>
      </c>
      <c r="D27" s="206">
        <v>0</v>
      </c>
    </row>
    <row r="28" spans="1:4" x14ac:dyDescent="0.25">
      <c r="A28" t="s">
        <v>194</v>
      </c>
      <c r="B28">
        <v>540</v>
      </c>
      <c r="C28">
        <v>0</v>
      </c>
      <c r="D28" s="206">
        <v>0</v>
      </c>
    </row>
    <row r="29" spans="1:4" x14ac:dyDescent="0.25">
      <c r="A29" t="s">
        <v>192</v>
      </c>
      <c r="B29">
        <v>0</v>
      </c>
      <c r="C29">
        <v>0</v>
      </c>
      <c r="D29" s="206" t="e">
        <v>#DIV/0!</v>
      </c>
    </row>
    <row r="30" spans="1:4" x14ac:dyDescent="0.25">
      <c r="A30" t="s">
        <v>319</v>
      </c>
      <c r="C30">
        <v>0</v>
      </c>
      <c r="D30" s="206" t="e">
        <v>#DIV/0!</v>
      </c>
    </row>
    <row r="31" spans="1:4" x14ac:dyDescent="0.25">
      <c r="A31" t="s">
        <v>78</v>
      </c>
      <c r="B31">
        <v>360</v>
      </c>
      <c r="C31">
        <v>70</v>
      </c>
      <c r="D31" s="206">
        <v>0.19444444444444445</v>
      </c>
    </row>
    <row r="32" spans="1:4" x14ac:dyDescent="0.25">
      <c r="A32" t="s">
        <v>31</v>
      </c>
      <c r="B32">
        <v>550</v>
      </c>
      <c r="C32">
        <v>0</v>
      </c>
      <c r="D32" s="206">
        <v>0</v>
      </c>
    </row>
    <row r="33" spans="1:5" x14ac:dyDescent="0.25">
      <c r="A33" t="s">
        <v>195</v>
      </c>
      <c r="B33">
        <v>3500</v>
      </c>
      <c r="C33">
        <v>285</v>
      </c>
      <c r="D33" s="206">
        <v>8.1428571428571433E-2</v>
      </c>
    </row>
    <row r="34" spans="1:5" x14ac:dyDescent="0.25">
      <c r="A34" t="s">
        <v>196</v>
      </c>
      <c r="B34">
        <v>1500</v>
      </c>
      <c r="C34">
        <v>262.5</v>
      </c>
      <c r="D34" s="206">
        <v>0.17499999999999999</v>
      </c>
    </row>
    <row r="35" spans="1:5" x14ac:dyDescent="0.25">
      <c r="A35" t="s">
        <v>197</v>
      </c>
      <c r="B35">
        <v>6450</v>
      </c>
      <c r="C35">
        <v>1234.8</v>
      </c>
      <c r="D35" s="206">
        <v>0.19144186046511627</v>
      </c>
    </row>
    <row r="36" spans="1:5" x14ac:dyDescent="0.25">
      <c r="A36" t="s">
        <v>198</v>
      </c>
      <c r="B36">
        <v>220</v>
      </c>
      <c r="C36">
        <v>0</v>
      </c>
      <c r="D36" s="206">
        <v>0</v>
      </c>
    </row>
    <row r="37" spans="1:5" x14ac:dyDescent="0.25">
      <c r="A37" t="s">
        <v>325</v>
      </c>
      <c r="B37">
        <v>750</v>
      </c>
      <c r="C37">
        <v>0</v>
      </c>
      <c r="D37" s="206">
        <v>0</v>
      </c>
    </row>
    <row r="38" spans="1:5" x14ac:dyDescent="0.25">
      <c r="A38" t="s">
        <v>193</v>
      </c>
      <c r="B38">
        <v>2000</v>
      </c>
      <c r="C38">
        <v>0</v>
      </c>
      <c r="D38" s="206">
        <v>0</v>
      </c>
    </row>
    <row r="39" spans="1:5" x14ac:dyDescent="0.25">
      <c r="A39" t="s">
        <v>199</v>
      </c>
      <c r="B39">
        <v>4490</v>
      </c>
      <c r="C39">
        <v>762.74</v>
      </c>
      <c r="D39" s="206">
        <v>0.16987527839643654</v>
      </c>
    </row>
    <row r="40" spans="1:5" x14ac:dyDescent="0.25">
      <c r="A40" t="s">
        <v>331</v>
      </c>
      <c r="B40">
        <v>1000</v>
      </c>
      <c r="C40">
        <v>300</v>
      </c>
      <c r="D40" s="206">
        <v>0.3</v>
      </c>
    </row>
    <row r="41" spans="1:5" x14ac:dyDescent="0.25">
      <c r="A41" t="s">
        <v>26</v>
      </c>
      <c r="C41">
        <v>0</v>
      </c>
      <c r="D41" s="206" t="e">
        <v>#DIV/0!</v>
      </c>
    </row>
    <row r="42" spans="1:5" x14ac:dyDescent="0.25">
      <c r="A42" s="29" t="s">
        <v>99</v>
      </c>
      <c r="B42" s="29">
        <v>39697</v>
      </c>
      <c r="C42" s="29">
        <v>6363.6200000000008</v>
      </c>
      <c r="D42" s="219">
        <v>0.1603048089276268</v>
      </c>
      <c r="E42" s="28" t="s">
        <v>492</v>
      </c>
    </row>
    <row r="43" spans="1:5" x14ac:dyDescent="0.25">
      <c r="B43" t="s">
        <v>46</v>
      </c>
    </row>
    <row r="44" spans="1:5" x14ac:dyDescent="0.25">
      <c r="A44" t="s">
        <v>228</v>
      </c>
      <c r="B44" t="s">
        <v>201</v>
      </c>
      <c r="C44" t="s">
        <v>87</v>
      </c>
    </row>
    <row r="46" spans="1:5" x14ac:dyDescent="0.25">
      <c r="A46" t="s">
        <v>286</v>
      </c>
      <c r="C46">
        <v>0</v>
      </c>
    </row>
    <row r="47" spans="1:5" x14ac:dyDescent="0.25">
      <c r="A47" t="s">
        <v>439</v>
      </c>
      <c r="C47">
        <v>0</v>
      </c>
    </row>
    <row r="48" spans="1:5" x14ac:dyDescent="0.25">
      <c r="A48" t="s">
        <v>287</v>
      </c>
      <c r="B48">
        <v>500</v>
      </c>
      <c r="C48">
        <v>0</v>
      </c>
    </row>
    <row r="49" spans="1:4" x14ac:dyDescent="0.25">
      <c r="A49" t="s">
        <v>332</v>
      </c>
      <c r="C49">
        <v>0</v>
      </c>
    </row>
    <row r="50" spans="1:4" x14ac:dyDescent="0.25">
      <c r="A50" t="s">
        <v>438</v>
      </c>
      <c r="C50">
        <v>0</v>
      </c>
    </row>
    <row r="51" spans="1:4" x14ac:dyDescent="0.25">
      <c r="A51" t="s">
        <v>351</v>
      </c>
      <c r="B51">
        <v>7000</v>
      </c>
      <c r="C51">
        <v>36.39</v>
      </c>
    </row>
    <row r="52" spans="1:4" x14ac:dyDescent="0.25">
      <c r="A52" t="s">
        <v>4</v>
      </c>
      <c r="B52">
        <v>7500</v>
      </c>
      <c r="C52">
        <v>36.39</v>
      </c>
      <c r="D52" s="206">
        <v>4.8520000000000004E-3</v>
      </c>
    </row>
    <row r="53" spans="1:4" x14ac:dyDescent="0.25">
      <c r="A53" t="s">
        <v>236</v>
      </c>
      <c r="B53">
        <v>0</v>
      </c>
      <c r="C53">
        <v>0</v>
      </c>
      <c r="D53" s="206"/>
    </row>
    <row r="54" spans="1:4" x14ac:dyDescent="0.25">
      <c r="A54" t="s">
        <v>202</v>
      </c>
      <c r="B54">
        <v>47197</v>
      </c>
      <c r="C54">
        <v>6400.0100000000011</v>
      </c>
      <c r="D54" s="206">
        <v>0.13560205097781641</v>
      </c>
    </row>
    <row r="57" spans="1:4" x14ac:dyDescent="0.25">
      <c r="A57" t="s">
        <v>279</v>
      </c>
    </row>
    <row r="58" spans="1:4" x14ac:dyDescent="0.25">
      <c r="A58" t="s">
        <v>39</v>
      </c>
      <c r="B58">
        <v>41867</v>
      </c>
      <c r="C58">
        <v>0</v>
      </c>
      <c r="D58">
        <v>0</v>
      </c>
    </row>
    <row r="59" spans="1:4" x14ac:dyDescent="0.25">
      <c r="A59" t="s">
        <v>148</v>
      </c>
      <c r="B59">
        <v>180</v>
      </c>
      <c r="C59">
        <v>0</v>
      </c>
      <c r="D59">
        <v>0</v>
      </c>
    </row>
    <row r="60" spans="1:4" x14ac:dyDescent="0.25">
      <c r="A60" t="s">
        <v>206</v>
      </c>
      <c r="B60">
        <v>400</v>
      </c>
      <c r="C60">
        <v>0</v>
      </c>
      <c r="D60">
        <v>0</v>
      </c>
    </row>
    <row r="61" spans="1:4" x14ac:dyDescent="0.25">
      <c r="A61" t="s">
        <v>356</v>
      </c>
      <c r="C61">
        <v>0</v>
      </c>
      <c r="D61" t="e">
        <v>#DIV/0!</v>
      </c>
    </row>
    <row r="62" spans="1:4" x14ac:dyDescent="0.25">
      <c r="A62" t="s">
        <v>414</v>
      </c>
      <c r="C62">
        <v>0</v>
      </c>
      <c r="D62" t="e">
        <v>#DIV/0!</v>
      </c>
    </row>
    <row r="63" spans="1:4" x14ac:dyDescent="0.25">
      <c r="A63" t="s">
        <v>355</v>
      </c>
      <c r="B63">
        <v>4750</v>
      </c>
      <c r="C63">
        <v>0</v>
      </c>
      <c r="D63">
        <v>0</v>
      </c>
    </row>
    <row r="64" spans="1:4" x14ac:dyDescent="0.25">
      <c r="A64" t="s">
        <v>357</v>
      </c>
      <c r="C64">
        <v>0</v>
      </c>
      <c r="D64" t="e">
        <v>#DIV/0!</v>
      </c>
    </row>
    <row r="65" spans="1:4" x14ac:dyDescent="0.25">
      <c r="A65" t="s">
        <v>234</v>
      </c>
      <c r="B65">
        <v>47197</v>
      </c>
      <c r="C65">
        <v>0</v>
      </c>
      <c r="D65">
        <v>0</v>
      </c>
    </row>
    <row r="67" spans="1:4" x14ac:dyDescent="0.25">
      <c r="A67" t="s">
        <v>354</v>
      </c>
    </row>
    <row r="68" spans="1:4" x14ac:dyDescent="0.25">
      <c r="A68" s="28" t="s">
        <v>493</v>
      </c>
      <c r="B68" t="s">
        <v>440</v>
      </c>
      <c r="D68">
        <v>21342</v>
      </c>
    </row>
    <row r="69" spans="1:4" x14ac:dyDescent="0.25">
      <c r="B69" t="s">
        <v>442</v>
      </c>
      <c r="D69">
        <v>1000</v>
      </c>
    </row>
    <row r="70" spans="1:4" x14ac:dyDescent="0.25">
      <c r="B70" t="s">
        <v>441</v>
      </c>
      <c r="D70">
        <v>1600</v>
      </c>
    </row>
    <row r="71" spans="1:4" x14ac:dyDescent="0.25">
      <c r="B71" t="s">
        <v>358</v>
      </c>
      <c r="D71">
        <v>320</v>
      </c>
    </row>
    <row r="72" spans="1:4" x14ac:dyDescent="0.25">
      <c r="B72" t="s">
        <v>352</v>
      </c>
      <c r="D72">
        <v>500</v>
      </c>
    </row>
    <row r="73" spans="1:4" x14ac:dyDescent="0.25">
      <c r="B73" t="s">
        <v>353</v>
      </c>
      <c r="D73">
        <v>500</v>
      </c>
    </row>
    <row r="74" spans="1:4" x14ac:dyDescent="0.25">
      <c r="B74" t="s">
        <v>327</v>
      </c>
      <c r="D74">
        <v>275</v>
      </c>
    </row>
    <row r="75" spans="1:4" x14ac:dyDescent="0.25">
      <c r="B75" t="s">
        <v>349</v>
      </c>
      <c r="D75">
        <v>4195</v>
      </c>
    </row>
    <row r="76" spans="1:4" x14ac:dyDescent="0.25">
      <c r="B76" t="s">
        <v>330</v>
      </c>
      <c r="D76">
        <v>17147</v>
      </c>
    </row>
  </sheetData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5776A-C1E1-45CA-9D56-CE2867B626ED}">
  <sheetPr>
    <pageSetUpPr fitToPage="1"/>
  </sheetPr>
  <dimension ref="A1:J21"/>
  <sheetViews>
    <sheetView workbookViewId="0">
      <selection activeCell="A10" sqref="A10:A12"/>
    </sheetView>
  </sheetViews>
  <sheetFormatPr defaultRowHeight="13.2" x14ac:dyDescent="0.25"/>
  <cols>
    <col min="1" max="1" width="10.5546875" bestFit="1" customWidth="1"/>
    <col min="6" max="6" width="10.6640625" bestFit="1" customWidth="1"/>
    <col min="8" max="8" width="8.44140625" bestFit="1" customWidth="1"/>
  </cols>
  <sheetData>
    <row r="1" spans="1:10" ht="14.4" x14ac:dyDescent="0.25">
      <c r="A1" s="221" t="s">
        <v>360</v>
      </c>
    </row>
    <row r="2" spans="1:10" ht="14.4" x14ac:dyDescent="0.25">
      <c r="A2" s="221" t="s">
        <v>361</v>
      </c>
    </row>
    <row r="3" spans="1:10" ht="14.4" x14ac:dyDescent="0.25">
      <c r="A3" s="285" t="s">
        <v>445</v>
      </c>
      <c r="B3" s="253"/>
      <c r="C3" s="253" t="s">
        <v>446</v>
      </c>
      <c r="D3" s="253"/>
      <c r="E3" s="253"/>
    </row>
    <row r="4" spans="1:10" ht="14.4" x14ac:dyDescent="0.25">
      <c r="A4" s="222"/>
    </row>
    <row r="5" spans="1:10" ht="14.4" x14ac:dyDescent="0.25">
      <c r="A5" s="221" t="s">
        <v>448</v>
      </c>
    </row>
    <row r="6" spans="1:10" ht="14.4" x14ac:dyDescent="0.25">
      <c r="A6" s="221" t="s">
        <v>449</v>
      </c>
    </row>
    <row r="7" spans="1:10" ht="14.4" x14ac:dyDescent="0.25">
      <c r="A7" s="221" t="s">
        <v>362</v>
      </c>
    </row>
    <row r="8" spans="1:10" ht="15" thickBot="1" x14ac:dyDescent="0.3">
      <c r="A8" s="221" t="s">
        <v>447</v>
      </c>
    </row>
    <row r="9" spans="1:10" ht="58.2" thickBot="1" x14ac:dyDescent="0.3">
      <c r="A9" s="223" t="s">
        <v>363</v>
      </c>
      <c r="B9" s="224" t="s">
        <v>422</v>
      </c>
      <c r="C9" s="224" t="s">
        <v>421</v>
      </c>
      <c r="D9" s="224" t="s">
        <v>365</v>
      </c>
      <c r="E9" s="224" t="s">
        <v>366</v>
      </c>
      <c r="F9" s="224" t="s">
        <v>367</v>
      </c>
      <c r="G9" s="224" t="s">
        <v>385</v>
      </c>
      <c r="H9" s="224" t="s">
        <v>384</v>
      </c>
      <c r="I9" s="224" t="s">
        <v>108</v>
      </c>
    </row>
    <row r="10" spans="1:10" ht="28.8" x14ac:dyDescent="0.25">
      <c r="A10" s="289"/>
      <c r="B10" s="292"/>
      <c r="C10" s="292"/>
      <c r="D10" s="227" t="s">
        <v>444</v>
      </c>
      <c r="E10" s="226"/>
      <c r="F10" s="289"/>
      <c r="G10" s="292"/>
      <c r="H10" s="243"/>
      <c r="I10" s="286"/>
    </row>
    <row r="11" spans="1:10" ht="14.4" x14ac:dyDescent="0.25">
      <c r="A11" s="290"/>
      <c r="B11" s="293"/>
      <c r="C11" s="293"/>
      <c r="D11" s="227"/>
      <c r="E11" s="226"/>
      <c r="F11" s="290"/>
      <c r="G11" s="293"/>
      <c r="H11" s="284"/>
      <c r="I11" s="287"/>
    </row>
    <row r="12" spans="1:10" ht="58.2" thickBot="1" x14ac:dyDescent="0.3">
      <c r="A12" s="291"/>
      <c r="B12" s="294"/>
      <c r="C12" s="294"/>
      <c r="D12" s="225" t="s">
        <v>443</v>
      </c>
      <c r="E12" s="225"/>
      <c r="F12" s="291"/>
      <c r="G12" s="294"/>
      <c r="H12" s="244"/>
      <c r="I12" s="288"/>
    </row>
    <row r="13" spans="1:10" ht="14.4" x14ac:dyDescent="0.25">
      <c r="A13" s="289"/>
      <c r="B13" s="292"/>
      <c r="C13" s="292"/>
      <c r="D13" s="286"/>
      <c r="E13" s="226"/>
      <c r="F13" s="289"/>
      <c r="G13" s="292"/>
      <c r="H13" s="243"/>
      <c r="I13" s="286"/>
    </row>
    <row r="14" spans="1:10" ht="15" thickBot="1" x14ac:dyDescent="0.3">
      <c r="A14" s="291"/>
      <c r="B14" s="294"/>
      <c r="C14" s="294"/>
      <c r="D14" s="288"/>
      <c r="E14" s="225"/>
      <c r="F14" s="291"/>
      <c r="G14" s="294"/>
      <c r="H14" s="244"/>
      <c r="I14" s="288"/>
    </row>
    <row r="15" spans="1:10" ht="15" thickBot="1" x14ac:dyDescent="0.3">
      <c r="A15" s="254"/>
      <c r="B15" s="246"/>
      <c r="C15" s="246"/>
      <c r="D15" s="225"/>
      <c r="E15" s="225"/>
      <c r="F15" s="245"/>
      <c r="G15" s="246"/>
      <c r="H15" s="246"/>
      <c r="I15" s="225"/>
      <c r="J15" s="28"/>
    </row>
    <row r="16" spans="1:10" ht="15" thickBot="1" x14ac:dyDescent="0.3">
      <c r="A16" s="254"/>
      <c r="B16" s="246"/>
      <c r="C16" s="246"/>
      <c r="D16" s="225"/>
      <c r="E16" s="225"/>
      <c r="F16" s="245"/>
      <c r="G16" s="246"/>
      <c r="H16" s="246"/>
      <c r="I16" s="225"/>
    </row>
    <row r="17" spans="1:9" ht="15" thickBot="1" x14ac:dyDescent="0.3">
      <c r="A17" s="254"/>
      <c r="B17" s="246"/>
      <c r="C17" s="246"/>
      <c r="D17" s="225"/>
      <c r="E17" s="225"/>
      <c r="F17" s="245"/>
      <c r="G17" s="246"/>
      <c r="H17" s="246"/>
      <c r="I17" s="225"/>
    </row>
    <row r="18" spans="1:9" ht="14.4" x14ac:dyDescent="0.25">
      <c r="A18" s="261"/>
      <c r="B18" s="227"/>
      <c r="C18" s="262"/>
      <c r="D18" s="226"/>
      <c r="E18" s="226"/>
      <c r="F18" s="263"/>
      <c r="G18" s="264"/>
      <c r="H18" s="264"/>
      <c r="I18" s="226"/>
    </row>
    <row r="19" spans="1:9" ht="14.4" x14ac:dyDescent="0.25">
      <c r="A19" s="265"/>
      <c r="B19" s="266"/>
      <c r="C19" s="267"/>
      <c r="D19" s="268"/>
      <c r="E19" s="268"/>
      <c r="F19" s="265"/>
      <c r="G19" s="269"/>
      <c r="H19" s="269"/>
      <c r="I19" s="268"/>
    </row>
    <row r="20" spans="1:9" ht="14.4" x14ac:dyDescent="0.25">
      <c r="A20" s="250"/>
      <c r="B20" s="247"/>
      <c r="C20" s="248"/>
      <c r="D20" s="249"/>
      <c r="E20" s="249"/>
      <c r="F20" s="250"/>
      <c r="G20" s="251"/>
      <c r="H20" s="251"/>
      <c r="I20" s="249"/>
    </row>
    <row r="21" spans="1:9" ht="14.4" x14ac:dyDescent="0.25">
      <c r="A21" s="252"/>
      <c r="I21" s="28"/>
    </row>
  </sheetData>
  <mergeCells count="13">
    <mergeCell ref="I13:I14"/>
    <mergeCell ref="A13:A14"/>
    <mergeCell ref="B13:B14"/>
    <mergeCell ref="C13:C14"/>
    <mergeCell ref="D13:D14"/>
    <mergeCell ref="F13:F14"/>
    <mergeCell ref="G13:G14"/>
    <mergeCell ref="I10:I12"/>
    <mergeCell ref="A10:A12"/>
    <mergeCell ref="B10:B12"/>
    <mergeCell ref="C10:C12"/>
    <mergeCell ref="F10:F12"/>
    <mergeCell ref="G10:G12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2EC5-084A-4944-8494-DBE3995D6EB1}">
  <dimension ref="A1:J24"/>
  <sheetViews>
    <sheetView topLeftCell="A9" workbookViewId="0">
      <selection activeCell="L29" sqref="L29"/>
    </sheetView>
  </sheetViews>
  <sheetFormatPr defaultRowHeight="13.2" x14ac:dyDescent="0.25"/>
  <cols>
    <col min="4" max="4" width="10.109375" bestFit="1" customWidth="1"/>
    <col min="7" max="7" width="11.5546875" bestFit="1" customWidth="1"/>
  </cols>
  <sheetData>
    <row r="1" spans="1:10" ht="14.4" x14ac:dyDescent="0.3">
      <c r="A1" s="228" t="s">
        <v>360</v>
      </c>
      <c r="B1" s="229" t="s">
        <v>369</v>
      </c>
      <c r="C1" s="29"/>
      <c r="D1" s="29"/>
      <c r="E1" s="29"/>
      <c r="F1" s="29"/>
      <c r="G1" s="29"/>
    </row>
    <row r="2" spans="1:10" ht="14.4" x14ac:dyDescent="0.25">
      <c r="B2" s="230" t="s">
        <v>370</v>
      </c>
    </row>
    <row r="3" spans="1:10" ht="14.4" x14ac:dyDescent="0.25">
      <c r="B3" s="230" t="s">
        <v>371</v>
      </c>
    </row>
    <row r="4" spans="1:10" ht="14.4" x14ac:dyDescent="0.25">
      <c r="B4" s="230" t="s">
        <v>372</v>
      </c>
    </row>
    <row r="5" spans="1:10" ht="15" thickBot="1" x14ac:dyDescent="0.3">
      <c r="B5" s="230"/>
    </row>
    <row r="6" spans="1:10" ht="43.8" thickBot="1" x14ac:dyDescent="0.3">
      <c r="B6" s="231" t="s">
        <v>2</v>
      </c>
      <c r="C6" s="232" t="s">
        <v>364</v>
      </c>
      <c r="D6" s="233" t="s">
        <v>368</v>
      </c>
      <c r="E6" s="232" t="s">
        <v>373</v>
      </c>
      <c r="F6" s="232" t="s">
        <v>374</v>
      </c>
      <c r="G6" s="232" t="s">
        <v>367</v>
      </c>
      <c r="H6" s="232" t="s">
        <v>375</v>
      </c>
      <c r="I6" s="232" t="s">
        <v>376</v>
      </c>
      <c r="J6" s="234" t="s">
        <v>108</v>
      </c>
    </row>
    <row r="7" spans="1:10" ht="15" thickBot="1" x14ac:dyDescent="0.3">
      <c r="B7" s="256" t="s">
        <v>424</v>
      </c>
      <c r="C7" s="257">
        <v>295</v>
      </c>
      <c r="D7" s="258"/>
      <c r="E7" s="257"/>
      <c r="F7" s="257"/>
      <c r="G7" s="260">
        <v>45748</v>
      </c>
      <c r="H7" s="257"/>
      <c r="I7" s="257"/>
      <c r="J7" s="259"/>
    </row>
    <row r="8" spans="1:10" ht="58.2" thickBot="1" x14ac:dyDescent="0.3">
      <c r="B8" s="235">
        <v>45748</v>
      </c>
      <c r="C8" s="236">
        <v>368.42</v>
      </c>
      <c r="D8" s="236"/>
      <c r="E8" s="270" t="s">
        <v>377</v>
      </c>
      <c r="F8" s="236" t="s">
        <v>378</v>
      </c>
      <c r="G8" s="238">
        <v>45790</v>
      </c>
      <c r="H8" s="237">
        <v>165</v>
      </c>
      <c r="I8" s="237"/>
      <c r="J8" t="s">
        <v>379</v>
      </c>
    </row>
    <row r="9" spans="1:10" ht="14.4" x14ac:dyDescent="0.25">
      <c r="B9" s="298">
        <v>45778</v>
      </c>
      <c r="C9" s="296">
        <v>295.36</v>
      </c>
      <c r="D9" s="239"/>
      <c r="E9" s="301" t="s">
        <v>380</v>
      </c>
      <c r="F9" s="240">
        <v>152.86000000000001</v>
      </c>
      <c r="G9" s="303">
        <v>45817</v>
      </c>
      <c r="H9" s="296">
        <v>307.5</v>
      </c>
      <c r="I9" s="296" t="s">
        <v>381</v>
      </c>
    </row>
    <row r="10" spans="1:10" ht="58.2" thickBot="1" x14ac:dyDescent="0.3">
      <c r="B10" s="299"/>
      <c r="C10" s="300"/>
      <c r="D10" s="241">
        <v>663.78</v>
      </c>
      <c r="E10" s="302"/>
      <c r="F10" s="237" t="s">
        <v>382</v>
      </c>
      <c r="G10" s="304"/>
      <c r="H10" s="297"/>
      <c r="I10" s="297"/>
      <c r="J10" t="s">
        <v>383</v>
      </c>
    </row>
    <row r="11" spans="1:10" ht="15" thickBot="1" x14ac:dyDescent="0.3">
      <c r="B11" s="235">
        <v>45809</v>
      </c>
      <c r="C11" s="236">
        <v>315.95999999999998</v>
      </c>
      <c r="D11" s="236">
        <v>979.74</v>
      </c>
      <c r="E11" s="271">
        <v>14</v>
      </c>
      <c r="F11" s="236">
        <v>105.96</v>
      </c>
      <c r="G11" s="238">
        <v>45852</v>
      </c>
      <c r="H11" s="237">
        <v>517.5</v>
      </c>
      <c r="I11" s="237">
        <v>462.24</v>
      </c>
    </row>
    <row r="12" spans="1:10" ht="15" thickBot="1" x14ac:dyDescent="0.3">
      <c r="B12" s="235">
        <v>45839</v>
      </c>
      <c r="C12" s="237">
        <v>277.51</v>
      </c>
      <c r="D12" s="237">
        <v>1257.6500000000001</v>
      </c>
      <c r="E12" s="270">
        <v>12</v>
      </c>
      <c r="F12" s="237">
        <v>97.51</v>
      </c>
      <c r="G12" s="238">
        <v>45873</v>
      </c>
      <c r="H12" s="237">
        <v>697.5</v>
      </c>
      <c r="I12" s="237">
        <v>559.75</v>
      </c>
    </row>
    <row r="13" spans="1:10" ht="15" thickBot="1" x14ac:dyDescent="0.3">
      <c r="B13" s="235">
        <v>45870</v>
      </c>
      <c r="C13" s="236">
        <v>232.5</v>
      </c>
      <c r="D13" s="236">
        <f>SUM(D12+C13)</f>
        <v>1490.15</v>
      </c>
      <c r="E13" s="271">
        <v>15.5</v>
      </c>
      <c r="F13" s="236">
        <v>0</v>
      </c>
      <c r="G13" s="238">
        <v>45908</v>
      </c>
      <c r="H13" s="237">
        <v>930</v>
      </c>
      <c r="I13" s="236">
        <f>SUM(I12+F13)</f>
        <v>559.75</v>
      </c>
    </row>
    <row r="14" spans="1:10" ht="15" thickBot="1" x14ac:dyDescent="0.3">
      <c r="B14" s="235">
        <v>45901</v>
      </c>
      <c r="C14" s="236">
        <v>157.5</v>
      </c>
      <c r="D14" s="236">
        <f t="shared" ref="D14:D15" si="0">SUM(D13+C14)</f>
        <v>1647.65</v>
      </c>
      <c r="E14" s="271">
        <v>10.5</v>
      </c>
      <c r="F14" s="236">
        <v>0</v>
      </c>
      <c r="G14" s="238">
        <v>45946</v>
      </c>
      <c r="H14" s="237">
        <v>1087.5</v>
      </c>
      <c r="I14" s="237"/>
      <c r="J14" s="28"/>
    </row>
    <row r="15" spans="1:10" ht="15" thickBot="1" x14ac:dyDescent="0.3">
      <c r="B15" s="235">
        <v>45901</v>
      </c>
      <c r="C15" s="236">
        <v>319.81</v>
      </c>
      <c r="D15" s="236">
        <f t="shared" si="0"/>
        <v>1967.46</v>
      </c>
      <c r="E15" s="271">
        <v>17</v>
      </c>
      <c r="F15" s="236">
        <v>64.81</v>
      </c>
      <c r="G15" s="238">
        <v>45946</v>
      </c>
      <c r="H15" s="237">
        <v>1342.5</v>
      </c>
      <c r="I15" s="237">
        <v>624.55999999999995</v>
      </c>
      <c r="J15" s="28" t="s">
        <v>423</v>
      </c>
    </row>
    <row r="16" spans="1:10" ht="15" thickBot="1" x14ac:dyDescent="0.3">
      <c r="B16" s="235">
        <v>45931</v>
      </c>
      <c r="C16" s="236">
        <v>240</v>
      </c>
      <c r="D16" s="236">
        <f>SUM(D15+C16)</f>
        <v>2207.46</v>
      </c>
      <c r="E16" s="271">
        <v>16</v>
      </c>
      <c r="F16" s="236">
        <v>0</v>
      </c>
      <c r="G16" s="238">
        <v>45971</v>
      </c>
      <c r="H16" s="237">
        <v>1582.5</v>
      </c>
      <c r="I16" s="237">
        <v>624.55999999999995</v>
      </c>
    </row>
    <row r="17" spans="2:10" ht="15" thickBot="1" x14ac:dyDescent="0.3">
      <c r="B17" s="235">
        <v>45962</v>
      </c>
      <c r="C17" s="236">
        <v>135</v>
      </c>
      <c r="D17" s="236">
        <v>2342.46</v>
      </c>
      <c r="E17" s="271">
        <v>9</v>
      </c>
      <c r="F17" s="236">
        <v>0</v>
      </c>
      <c r="G17" s="238">
        <v>45999</v>
      </c>
      <c r="H17" s="237">
        <v>1717.5</v>
      </c>
      <c r="I17" s="237">
        <v>624.55999999999995</v>
      </c>
    </row>
    <row r="18" spans="2:10" ht="14.4" x14ac:dyDescent="0.25">
      <c r="B18" s="272">
        <v>45992</v>
      </c>
      <c r="C18" s="240">
        <v>67.5</v>
      </c>
      <c r="D18" s="281">
        <v>2409.96</v>
      </c>
      <c r="E18" s="273">
        <v>4.5</v>
      </c>
      <c r="F18" s="240">
        <v>0</v>
      </c>
      <c r="G18" s="274">
        <v>46034</v>
      </c>
      <c r="H18" s="275">
        <v>1785</v>
      </c>
      <c r="I18" s="275">
        <v>624.55999999999995</v>
      </c>
    </row>
    <row r="19" spans="2:10" ht="14.4" x14ac:dyDescent="0.25">
      <c r="B19" s="276">
        <v>46023</v>
      </c>
      <c r="C19" s="277">
        <v>157.5</v>
      </c>
      <c r="D19" s="282">
        <v>2567.46</v>
      </c>
      <c r="E19" s="278">
        <v>10.5</v>
      </c>
      <c r="F19" s="277">
        <v>0</v>
      </c>
      <c r="G19" s="279">
        <v>46062</v>
      </c>
      <c r="H19" s="280">
        <v>1795.5</v>
      </c>
      <c r="I19" s="280">
        <v>624.55999999999995</v>
      </c>
    </row>
    <row r="20" spans="2:10" x14ac:dyDescent="0.25">
      <c r="B20" s="276">
        <v>46054</v>
      </c>
      <c r="C20" s="283"/>
      <c r="D20" s="283" t="s">
        <v>359</v>
      </c>
      <c r="E20" s="283">
        <v>129.5</v>
      </c>
      <c r="F20" s="283"/>
      <c r="G20" s="283"/>
      <c r="H20" s="283"/>
      <c r="I20" s="283"/>
      <c r="J20" t="s">
        <v>435</v>
      </c>
    </row>
    <row r="21" spans="2:10" x14ac:dyDescent="0.25">
      <c r="E21" s="28" t="s">
        <v>427</v>
      </c>
      <c r="F21" s="28" t="s">
        <v>428</v>
      </c>
    </row>
    <row r="22" spans="2:10" x14ac:dyDescent="0.25">
      <c r="B22" s="28" t="s">
        <v>429</v>
      </c>
      <c r="D22" s="28" t="s">
        <v>425</v>
      </c>
      <c r="E22">
        <v>12</v>
      </c>
      <c r="F22">
        <v>129</v>
      </c>
    </row>
    <row r="24" spans="2:10" x14ac:dyDescent="0.25">
      <c r="B24" s="28" t="s">
        <v>426</v>
      </c>
      <c r="E24">
        <v>15</v>
      </c>
      <c r="F24">
        <v>180</v>
      </c>
    </row>
  </sheetData>
  <mergeCells count="6">
    <mergeCell ref="I9:I10"/>
    <mergeCell ref="B9:B10"/>
    <mergeCell ref="C9:C10"/>
    <mergeCell ref="E9:E10"/>
    <mergeCell ref="G9:G10"/>
    <mergeCell ref="H9:H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37D-6F0F-4B14-AF22-12D7CBBDE8F2}">
  <sheetPr>
    <pageSetUpPr fitToPage="1"/>
  </sheetPr>
  <dimension ref="A1:R33"/>
  <sheetViews>
    <sheetView workbookViewId="0">
      <selection activeCell="R13" sqref="R13"/>
    </sheetView>
  </sheetViews>
  <sheetFormatPr defaultRowHeight="13.2" x14ac:dyDescent="0.25"/>
  <sheetData>
    <row r="1" spans="1:18" x14ac:dyDescent="0.25">
      <c r="A1" s="253" t="s">
        <v>386</v>
      </c>
      <c r="B1" s="29"/>
      <c r="C1" s="29"/>
      <c r="D1" s="29"/>
      <c r="E1" s="29"/>
      <c r="L1" s="253" t="s">
        <v>412</v>
      </c>
      <c r="N1" s="28" t="s">
        <v>411</v>
      </c>
      <c r="O1" s="253" t="s">
        <v>12</v>
      </c>
      <c r="Q1" s="28" t="s">
        <v>226</v>
      </c>
    </row>
    <row r="3" spans="1:18" x14ac:dyDescent="0.25">
      <c r="B3" s="27" t="s">
        <v>388</v>
      </c>
      <c r="C3" s="27" t="s">
        <v>389</v>
      </c>
      <c r="D3" s="27" t="s">
        <v>390</v>
      </c>
      <c r="E3" s="27" t="s">
        <v>391</v>
      </c>
      <c r="F3" s="27" t="s">
        <v>392</v>
      </c>
      <c r="G3" s="27" t="s">
        <v>393</v>
      </c>
      <c r="H3" s="27" t="s">
        <v>328</v>
      </c>
      <c r="I3" s="27" t="s">
        <v>402</v>
      </c>
      <c r="J3" s="27" t="s">
        <v>404</v>
      </c>
      <c r="K3" s="27" t="s">
        <v>406</v>
      </c>
      <c r="L3" t="s">
        <v>394</v>
      </c>
      <c r="N3">
        <v>1100</v>
      </c>
    </row>
    <row r="4" spans="1:18" x14ac:dyDescent="0.25">
      <c r="A4" s="27" t="s">
        <v>387</v>
      </c>
      <c r="B4">
        <v>25</v>
      </c>
      <c r="D4">
        <v>173</v>
      </c>
      <c r="E4">
        <v>120</v>
      </c>
      <c r="H4">
        <v>295</v>
      </c>
      <c r="J4" s="27" t="s">
        <v>405</v>
      </c>
      <c r="L4" t="s">
        <v>395</v>
      </c>
      <c r="M4" t="s">
        <v>112</v>
      </c>
      <c r="N4">
        <v>350</v>
      </c>
    </row>
    <row r="5" spans="1:18" x14ac:dyDescent="0.25">
      <c r="A5" s="27" t="s">
        <v>417</v>
      </c>
      <c r="L5" t="s">
        <v>396</v>
      </c>
      <c r="N5">
        <v>400</v>
      </c>
    </row>
    <row r="6" spans="1:18" x14ac:dyDescent="0.25">
      <c r="A6" s="27"/>
      <c r="L6" t="s">
        <v>397</v>
      </c>
      <c r="N6">
        <v>35</v>
      </c>
    </row>
    <row r="7" spans="1:18" x14ac:dyDescent="0.25">
      <c r="A7" s="27" t="s">
        <v>13</v>
      </c>
      <c r="B7">
        <v>20</v>
      </c>
      <c r="C7">
        <v>83</v>
      </c>
      <c r="H7">
        <v>368</v>
      </c>
      <c r="L7" t="s">
        <v>398</v>
      </c>
      <c r="N7">
        <v>800</v>
      </c>
    </row>
    <row r="8" spans="1:18" x14ac:dyDescent="0.25">
      <c r="A8" s="27"/>
      <c r="L8" s="28" t="s">
        <v>407</v>
      </c>
      <c r="N8" s="28">
        <v>300</v>
      </c>
    </row>
    <row r="9" spans="1:18" x14ac:dyDescent="0.25">
      <c r="A9" s="27"/>
      <c r="L9" s="28" t="s">
        <v>399</v>
      </c>
      <c r="N9" s="28" t="s">
        <v>400</v>
      </c>
    </row>
    <row r="10" spans="1:18" x14ac:dyDescent="0.25">
      <c r="A10" s="27" t="s">
        <v>230</v>
      </c>
      <c r="B10">
        <v>27</v>
      </c>
      <c r="G10">
        <v>61</v>
      </c>
      <c r="H10">
        <v>295</v>
      </c>
      <c r="L10" s="28" t="s">
        <v>401</v>
      </c>
      <c r="N10">
        <v>61</v>
      </c>
    </row>
    <row r="11" spans="1:18" x14ac:dyDescent="0.25">
      <c r="A11" s="27"/>
      <c r="L11" s="28" t="s">
        <v>328</v>
      </c>
      <c r="M11" t="s">
        <v>12</v>
      </c>
      <c r="N11">
        <v>2950</v>
      </c>
      <c r="O11" s="28"/>
    </row>
    <row r="12" spans="1:18" x14ac:dyDescent="0.25">
      <c r="A12" s="27"/>
      <c r="L12" s="28" t="s">
        <v>402</v>
      </c>
      <c r="N12">
        <v>216</v>
      </c>
      <c r="P12" t="s">
        <v>416</v>
      </c>
    </row>
    <row r="13" spans="1:18" x14ac:dyDescent="0.25">
      <c r="A13" s="27" t="s">
        <v>231</v>
      </c>
      <c r="B13">
        <v>23</v>
      </c>
      <c r="F13">
        <v>174</v>
      </c>
      <c r="H13">
        <v>316</v>
      </c>
      <c r="I13">
        <v>216</v>
      </c>
      <c r="M13" s="27" t="s">
        <v>410</v>
      </c>
      <c r="N13" s="27">
        <f>SUM(N3:N12)</f>
        <v>6212</v>
      </c>
      <c r="O13" s="27">
        <v>5430</v>
      </c>
      <c r="P13" s="28" t="s">
        <v>413</v>
      </c>
      <c r="Q13">
        <v>5245</v>
      </c>
      <c r="R13" s="28"/>
    </row>
    <row r="14" spans="1:18" x14ac:dyDescent="0.25">
      <c r="A14" s="27"/>
    </row>
    <row r="15" spans="1:18" x14ac:dyDescent="0.25">
      <c r="A15" s="27"/>
      <c r="L15" s="27" t="s">
        <v>408</v>
      </c>
      <c r="M15" t="s">
        <v>406</v>
      </c>
      <c r="N15">
        <v>1750</v>
      </c>
      <c r="O15" s="28" t="s">
        <v>432</v>
      </c>
    </row>
    <row r="16" spans="1:18" x14ac:dyDescent="0.25">
      <c r="A16" s="27" t="s">
        <v>403</v>
      </c>
      <c r="B16">
        <v>43</v>
      </c>
      <c r="C16">
        <v>228</v>
      </c>
      <c r="H16">
        <v>276</v>
      </c>
      <c r="J16">
        <v>73</v>
      </c>
      <c r="K16">
        <v>400</v>
      </c>
      <c r="M16" t="s">
        <v>409</v>
      </c>
      <c r="N16">
        <v>3250</v>
      </c>
      <c r="O16" s="28" t="s">
        <v>433</v>
      </c>
    </row>
    <row r="17" spans="1:17" x14ac:dyDescent="0.25">
      <c r="A17" s="27"/>
      <c r="M17" s="27" t="s">
        <v>410</v>
      </c>
      <c r="N17" s="27">
        <f>SUM(N15:N16)</f>
        <v>5000</v>
      </c>
      <c r="O17" s="27">
        <v>3150</v>
      </c>
      <c r="Q17">
        <v>5000</v>
      </c>
    </row>
    <row r="18" spans="1:17" x14ac:dyDescent="0.25">
      <c r="A18" s="27"/>
      <c r="H18">
        <v>157</v>
      </c>
    </row>
    <row r="19" spans="1:17" x14ac:dyDescent="0.25">
      <c r="A19" s="27" t="s">
        <v>15</v>
      </c>
      <c r="B19">
        <v>33</v>
      </c>
      <c r="H19">
        <v>319</v>
      </c>
      <c r="I19" s="28" t="s">
        <v>430</v>
      </c>
      <c r="J19">
        <v>130</v>
      </c>
      <c r="K19">
        <v>100</v>
      </c>
      <c r="L19" s="27"/>
      <c r="M19" s="27"/>
      <c r="N19" s="27"/>
      <c r="O19" s="28"/>
    </row>
    <row r="20" spans="1:17" x14ac:dyDescent="0.25">
      <c r="A20" s="27"/>
      <c r="I20" s="28"/>
      <c r="J20" t="s">
        <v>415</v>
      </c>
    </row>
    <row r="21" spans="1:17" x14ac:dyDescent="0.25">
      <c r="A21" s="27" t="s">
        <v>16</v>
      </c>
      <c r="B21">
        <v>48</v>
      </c>
      <c r="C21">
        <v>0</v>
      </c>
      <c r="H21">
        <v>240</v>
      </c>
    </row>
    <row r="22" spans="1:17" x14ac:dyDescent="0.25">
      <c r="A22" s="29"/>
      <c r="B22" s="255"/>
      <c r="L22" s="29">
        <f>SUM(B22:K22)</f>
        <v>0</v>
      </c>
    </row>
    <row r="24" spans="1:17" x14ac:dyDescent="0.25">
      <c r="A24" s="27" t="s">
        <v>17</v>
      </c>
      <c r="B24">
        <v>82</v>
      </c>
      <c r="C24">
        <v>148</v>
      </c>
      <c r="E24">
        <v>35</v>
      </c>
      <c r="H24">
        <v>135</v>
      </c>
      <c r="I24">
        <v>0</v>
      </c>
      <c r="J24">
        <v>32</v>
      </c>
    </row>
    <row r="26" spans="1:17" x14ac:dyDescent="0.25">
      <c r="A26" s="27" t="s">
        <v>18</v>
      </c>
      <c r="B26">
        <v>46</v>
      </c>
      <c r="C26">
        <v>0</v>
      </c>
      <c r="E26">
        <v>48</v>
      </c>
      <c r="H26">
        <v>67.5</v>
      </c>
    </row>
    <row r="28" spans="1:17" x14ac:dyDescent="0.25">
      <c r="A28" s="27" t="s">
        <v>19</v>
      </c>
      <c r="B28">
        <v>40</v>
      </c>
      <c r="C28">
        <v>0</v>
      </c>
      <c r="E28">
        <v>76</v>
      </c>
      <c r="F28" t="s">
        <v>434</v>
      </c>
      <c r="G28">
        <v>18</v>
      </c>
      <c r="H28" s="29">
        <v>157</v>
      </c>
    </row>
    <row r="30" spans="1:17" x14ac:dyDescent="0.25">
      <c r="A30" s="27" t="s">
        <v>20</v>
      </c>
      <c r="B30">
        <v>62</v>
      </c>
      <c r="C30">
        <v>24</v>
      </c>
      <c r="E30">
        <v>32</v>
      </c>
    </row>
    <row r="32" spans="1:17" x14ac:dyDescent="0.25">
      <c r="A32" s="28" t="s">
        <v>21</v>
      </c>
    </row>
    <row r="33" spans="2:12" x14ac:dyDescent="0.25">
      <c r="B33" s="27">
        <f>SUM(B4:B32)</f>
        <v>449</v>
      </c>
      <c r="C33" s="27">
        <f>SUM(C5:C32)</f>
        <v>483</v>
      </c>
      <c r="D33">
        <v>173</v>
      </c>
      <c r="E33" s="27">
        <f>SUM(E4:E32)</f>
        <v>311</v>
      </c>
      <c r="F33" s="27">
        <f>SUM(F5:F32)</f>
        <v>174</v>
      </c>
      <c r="G33" s="27">
        <f>SUM(G5:G32)</f>
        <v>79</v>
      </c>
      <c r="H33" s="27">
        <f>SUM(H4:H32)</f>
        <v>2625.5</v>
      </c>
      <c r="I33" s="27">
        <f>SUM(I5:I32)</f>
        <v>216</v>
      </c>
      <c r="J33" s="27">
        <f>SUM(J6:J32)</f>
        <v>235</v>
      </c>
      <c r="K33" s="27">
        <f>SUM(K5:K32)</f>
        <v>500</v>
      </c>
      <c r="L33">
        <f>SUM(B33:K33)</f>
        <v>5245.5</v>
      </c>
    </row>
  </sheetData>
  <pageMargins left="0.7" right="0.7" top="0.75" bottom="0.75" header="0.3" footer="0.3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E63A7-2A13-44A8-81C8-443BC4450E60}">
  <dimension ref="A1:R20"/>
  <sheetViews>
    <sheetView workbookViewId="0">
      <selection activeCell="I19" sqref="I19"/>
    </sheetView>
  </sheetViews>
  <sheetFormatPr defaultRowHeight="13.2" x14ac:dyDescent="0.25"/>
  <cols>
    <col min="1" max="1" width="10.109375" bestFit="1" customWidth="1"/>
  </cols>
  <sheetData>
    <row r="1" spans="1:18" x14ac:dyDescent="0.25">
      <c r="B1" s="29" t="s">
        <v>56</v>
      </c>
      <c r="C1" s="29"/>
      <c r="F1" s="41">
        <v>44652</v>
      </c>
      <c r="G1" s="29" t="s">
        <v>62</v>
      </c>
      <c r="H1" s="29" t="s">
        <v>63</v>
      </c>
      <c r="I1" s="29" t="s">
        <v>64</v>
      </c>
      <c r="J1" s="29" t="s">
        <v>69</v>
      </c>
      <c r="K1" s="29" t="s">
        <v>71</v>
      </c>
      <c r="L1" s="29" t="s">
        <v>73</v>
      </c>
      <c r="M1" s="29" t="s">
        <v>74</v>
      </c>
      <c r="N1" s="29" t="s">
        <v>85</v>
      </c>
      <c r="O1" s="41">
        <v>44927</v>
      </c>
      <c r="P1" s="41">
        <v>44958</v>
      </c>
      <c r="Q1" s="41">
        <v>44986</v>
      </c>
    </row>
    <row r="2" spans="1:18" x14ac:dyDescent="0.25">
      <c r="D2" t="s">
        <v>58</v>
      </c>
    </row>
    <row r="3" spans="1:18" x14ac:dyDescent="0.25">
      <c r="A3" s="30">
        <v>44651</v>
      </c>
      <c r="B3" s="27" t="s">
        <v>57</v>
      </c>
    </row>
    <row r="5" spans="1:18" x14ac:dyDescent="0.25">
      <c r="B5" t="s">
        <v>59</v>
      </c>
      <c r="D5" s="28" t="s">
        <v>65</v>
      </c>
      <c r="G5">
        <f t="shared" ref="G5:Q5" si="0">SUM(F5+G6)</f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  <c r="M5">
        <f t="shared" si="0"/>
        <v>0</v>
      </c>
      <c r="N5">
        <f t="shared" si="0"/>
        <v>0</v>
      </c>
      <c r="O5">
        <f t="shared" si="0"/>
        <v>0</v>
      </c>
      <c r="P5">
        <f t="shared" si="0"/>
        <v>0</v>
      </c>
      <c r="Q5" s="33">
        <f t="shared" si="0"/>
        <v>0</v>
      </c>
    </row>
    <row r="6" spans="1:18" x14ac:dyDescent="0.25">
      <c r="D6" s="28" t="s">
        <v>72</v>
      </c>
      <c r="M6">
        <v>0</v>
      </c>
      <c r="N6">
        <v>0</v>
      </c>
      <c r="O6">
        <v>0</v>
      </c>
      <c r="P6">
        <v>0</v>
      </c>
      <c r="Q6">
        <v>0</v>
      </c>
      <c r="R6" s="48">
        <f>SUM(F6:Q6)</f>
        <v>0</v>
      </c>
    </row>
    <row r="7" spans="1:18" x14ac:dyDescent="0.25">
      <c r="B7" t="s">
        <v>55</v>
      </c>
      <c r="D7" s="28" t="s">
        <v>65</v>
      </c>
      <c r="F7">
        <f>SUM(E7+F8)</f>
        <v>0</v>
      </c>
      <c r="G7">
        <f>SUM(F7+G8)</f>
        <v>0</v>
      </c>
      <c r="H7">
        <f t="shared" ref="H7:Q7" si="1">SUM(G7+H8)</f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33">
        <f t="shared" si="1"/>
        <v>0</v>
      </c>
    </row>
    <row r="8" spans="1:18" x14ac:dyDescent="0.25">
      <c r="D8" s="28" t="s">
        <v>72</v>
      </c>
      <c r="M8">
        <v>0</v>
      </c>
      <c r="N8" s="28">
        <v>0</v>
      </c>
      <c r="O8" s="28">
        <v>0</v>
      </c>
      <c r="P8" s="28">
        <v>0</v>
      </c>
      <c r="Q8" s="28">
        <v>0</v>
      </c>
      <c r="R8" s="48">
        <f>SUM(F8:Q8)</f>
        <v>0</v>
      </c>
    </row>
    <row r="10" spans="1:18" x14ac:dyDescent="0.25">
      <c r="B10" s="27" t="s">
        <v>60</v>
      </c>
      <c r="C10" s="27"/>
      <c r="D10" s="27"/>
      <c r="E10" s="27"/>
      <c r="F10" s="27">
        <f>SUM((F3+F5)-F7)</f>
        <v>0</v>
      </c>
      <c r="G10" s="27">
        <f t="shared" ref="G10:Q10" si="2">SUM((G3+G5)-G7)</f>
        <v>0</v>
      </c>
      <c r="H10" s="27">
        <f t="shared" si="2"/>
        <v>0</v>
      </c>
      <c r="I10" s="27">
        <f t="shared" si="2"/>
        <v>0</v>
      </c>
      <c r="J10" s="27">
        <f t="shared" si="2"/>
        <v>0</v>
      </c>
      <c r="K10" s="27">
        <f t="shared" si="2"/>
        <v>0</v>
      </c>
      <c r="L10" s="27">
        <f t="shared" si="2"/>
        <v>0</v>
      </c>
      <c r="M10" s="27">
        <f t="shared" si="2"/>
        <v>0</v>
      </c>
      <c r="N10" s="27">
        <f t="shared" si="2"/>
        <v>0</v>
      </c>
      <c r="O10" s="27">
        <f t="shared" si="2"/>
        <v>0</v>
      </c>
      <c r="P10" s="27">
        <f t="shared" si="2"/>
        <v>0</v>
      </c>
      <c r="Q10" s="27">
        <f t="shared" si="2"/>
        <v>0</v>
      </c>
    </row>
    <row r="12" spans="1:18" x14ac:dyDescent="0.25">
      <c r="B12" s="27" t="s">
        <v>53</v>
      </c>
      <c r="C12" s="27"/>
      <c r="D12" s="27" t="s">
        <v>66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8" x14ac:dyDescent="0.25">
      <c r="L13" s="34"/>
    </row>
    <row r="14" spans="1:18" x14ac:dyDescent="0.25">
      <c r="B14" t="s">
        <v>61</v>
      </c>
      <c r="D14" s="28" t="s">
        <v>67</v>
      </c>
      <c r="K14" s="33"/>
      <c r="L14" s="34"/>
    </row>
    <row r="15" spans="1:18" x14ac:dyDescent="0.25">
      <c r="F15" s="28"/>
      <c r="I15" s="28"/>
      <c r="L15" s="34"/>
      <c r="Q15" s="28"/>
    </row>
    <row r="16" spans="1:18" x14ac:dyDescent="0.25">
      <c r="B16" s="27" t="s">
        <v>68</v>
      </c>
      <c r="C16" s="27"/>
      <c r="D16" s="27"/>
      <c r="E16" s="27"/>
      <c r="F16" s="27"/>
      <c r="G16" s="50"/>
      <c r="H16" s="50"/>
      <c r="I16" s="27"/>
      <c r="J16" s="27"/>
      <c r="K16" s="27"/>
      <c r="L16" s="27"/>
      <c r="M16" s="27"/>
      <c r="N16" s="27"/>
      <c r="O16" s="27"/>
      <c r="P16" s="27"/>
      <c r="Q16" s="27"/>
    </row>
    <row r="18" spans="2:17" x14ac:dyDescent="0.25">
      <c r="B18" s="33"/>
      <c r="Q18" s="27"/>
    </row>
    <row r="20" spans="2:17" x14ac:dyDescent="0.25">
      <c r="Q20" s="45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A0AB6-02CE-4766-9040-345BECC28B40}">
  <sheetPr>
    <pageSetUpPr fitToPage="1"/>
  </sheetPr>
  <dimension ref="A1:O82"/>
  <sheetViews>
    <sheetView topLeftCell="F1" workbookViewId="0">
      <selection activeCell="A2" sqref="A1:D2"/>
    </sheetView>
  </sheetViews>
  <sheetFormatPr defaultRowHeight="13.2" x14ac:dyDescent="0.25"/>
  <cols>
    <col min="1" max="1" width="17.88671875" bestFit="1" customWidth="1"/>
    <col min="2" max="2" width="13.88671875" bestFit="1" customWidth="1"/>
    <col min="5" max="5" width="10.109375" bestFit="1" customWidth="1"/>
    <col min="6" max="6" width="23.33203125" bestFit="1" customWidth="1"/>
  </cols>
  <sheetData>
    <row r="1" spans="1:15" x14ac:dyDescent="0.25">
      <c r="A1" s="27"/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A3" s="28"/>
      <c r="B3" s="28"/>
      <c r="C3" s="186"/>
      <c r="D3" s="215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x14ac:dyDescent="0.25">
      <c r="A4" s="28"/>
      <c r="B4" s="28"/>
      <c r="C4" s="28"/>
      <c r="D4" s="28"/>
      <c r="E4" s="28"/>
      <c r="F4" s="28"/>
      <c r="G4" s="28"/>
      <c r="H4" s="28"/>
      <c r="I4" s="27"/>
      <c r="J4" s="27"/>
      <c r="K4" s="27"/>
      <c r="L4" s="27"/>
      <c r="M4" s="27"/>
      <c r="N4" s="28"/>
      <c r="O4" s="28"/>
    </row>
    <row r="5" spans="1:15" x14ac:dyDescent="0.25">
      <c r="A5" s="27"/>
      <c r="B5" s="28"/>
      <c r="C5" s="28"/>
      <c r="D5" s="28"/>
      <c r="E5" s="27"/>
      <c r="F5" s="28"/>
      <c r="G5" s="28"/>
      <c r="H5" s="28"/>
      <c r="I5" s="27"/>
      <c r="J5" s="28"/>
      <c r="K5" s="28"/>
      <c r="L5" s="27"/>
      <c r="M5" s="28"/>
      <c r="N5" s="28"/>
      <c r="O5" s="28"/>
    </row>
    <row r="6" spans="1:15" x14ac:dyDescent="0.25">
      <c r="A6" s="187"/>
      <c r="B6" s="28"/>
      <c r="C6" s="28"/>
      <c r="D6" s="28"/>
      <c r="E6" s="187"/>
      <c r="F6" s="28"/>
      <c r="G6" s="28"/>
      <c r="H6" s="28"/>
      <c r="I6" s="28"/>
      <c r="J6" s="28"/>
      <c r="K6" s="28"/>
      <c r="L6" s="28"/>
      <c r="M6" s="188"/>
      <c r="N6" s="28"/>
      <c r="O6" s="28"/>
    </row>
    <row r="7" spans="1:15" x14ac:dyDescent="0.25">
      <c r="A7" s="187"/>
      <c r="B7" s="28"/>
      <c r="C7" s="28"/>
      <c r="D7" s="28"/>
      <c r="E7" s="187"/>
      <c r="F7" s="28"/>
      <c r="G7" s="189"/>
      <c r="H7" s="28"/>
      <c r="I7" s="189"/>
      <c r="J7" s="28"/>
      <c r="K7" s="28"/>
      <c r="L7" s="189"/>
      <c r="M7" s="188"/>
      <c r="N7" s="28"/>
      <c r="O7" s="28"/>
    </row>
    <row r="8" spans="1:15" x14ac:dyDescent="0.25">
      <c r="A8" s="190"/>
      <c r="B8" s="28"/>
      <c r="C8" s="28"/>
      <c r="D8" s="28"/>
      <c r="E8" s="187"/>
      <c r="F8" s="191"/>
      <c r="G8" s="192"/>
      <c r="H8" s="28"/>
      <c r="I8" s="28"/>
      <c r="J8" s="28"/>
      <c r="K8" s="28"/>
      <c r="L8" s="28"/>
      <c r="M8" s="188"/>
      <c r="N8" s="28"/>
      <c r="O8" s="28"/>
    </row>
    <row r="9" spans="1:15" x14ac:dyDescent="0.25">
      <c r="A9" s="187"/>
      <c r="B9" s="28"/>
      <c r="C9" s="28"/>
      <c r="D9" s="28"/>
      <c r="E9" s="187"/>
      <c r="F9" s="28"/>
      <c r="G9" s="33"/>
      <c r="H9" s="28"/>
      <c r="I9" s="28"/>
      <c r="J9" s="28"/>
      <c r="K9" s="28"/>
      <c r="L9" s="28"/>
      <c r="M9" s="207"/>
      <c r="N9" s="28"/>
      <c r="O9" s="28"/>
    </row>
    <row r="10" spans="1:15" x14ac:dyDescent="0.25">
      <c r="A10" s="187"/>
      <c r="B10" s="28"/>
      <c r="C10" s="28"/>
      <c r="D10" s="28"/>
      <c r="E10" s="194"/>
      <c r="F10" s="28"/>
      <c r="G10" s="28"/>
      <c r="H10" s="28"/>
      <c r="I10" s="28"/>
      <c r="J10" s="28"/>
      <c r="K10" s="28"/>
      <c r="L10" s="28"/>
      <c r="M10" s="207"/>
      <c r="N10" s="28"/>
      <c r="O10" s="28"/>
    </row>
    <row r="11" spans="1:15" x14ac:dyDescent="0.25">
      <c r="A11" s="187"/>
      <c r="B11" s="28"/>
      <c r="C11" s="191"/>
      <c r="D11" s="28"/>
      <c r="E11" s="194"/>
      <c r="F11" s="191"/>
      <c r="G11" s="192"/>
      <c r="H11" s="28"/>
      <c r="I11" s="28"/>
      <c r="J11" s="28"/>
      <c r="K11" s="28"/>
      <c r="L11" s="28"/>
      <c r="M11" s="207"/>
      <c r="N11" s="28"/>
      <c r="O11" s="28"/>
    </row>
    <row r="12" spans="1:15" x14ac:dyDescent="0.25">
      <c r="A12" s="190"/>
      <c r="B12" s="28"/>
      <c r="C12" s="28"/>
      <c r="D12" s="28"/>
      <c r="E12" s="194"/>
      <c r="F12" s="28"/>
      <c r="G12" s="33"/>
      <c r="H12" s="28"/>
      <c r="I12" s="28"/>
      <c r="J12" s="28"/>
      <c r="K12" s="27"/>
      <c r="L12" s="27"/>
      <c r="M12" s="216"/>
      <c r="N12" s="28"/>
      <c r="O12" s="28"/>
    </row>
    <row r="13" spans="1:15" x14ac:dyDescent="0.25">
      <c r="A13" s="190"/>
      <c r="B13" s="28"/>
      <c r="C13" s="28"/>
      <c r="D13" s="28"/>
      <c r="E13" s="194"/>
      <c r="F13" s="28"/>
      <c r="G13" s="33"/>
      <c r="H13" s="28"/>
      <c r="I13" s="28"/>
      <c r="J13" s="28"/>
      <c r="K13" s="28"/>
      <c r="L13" s="28"/>
      <c r="M13" s="207"/>
      <c r="N13" s="28"/>
      <c r="O13" s="28"/>
    </row>
    <row r="14" spans="1:15" x14ac:dyDescent="0.25">
      <c r="A14" s="28"/>
      <c r="B14" s="33"/>
      <c r="C14" s="33"/>
      <c r="D14" s="28"/>
      <c r="E14" s="194"/>
      <c r="F14" s="28"/>
      <c r="G14" s="33"/>
      <c r="H14" s="28"/>
      <c r="I14" s="196"/>
      <c r="J14" s="28"/>
      <c r="K14" s="28"/>
      <c r="L14" s="28"/>
      <c r="M14" s="188"/>
      <c r="N14" s="28"/>
      <c r="O14" s="28"/>
    </row>
    <row r="15" spans="1:15" x14ac:dyDescent="0.25">
      <c r="A15" s="190"/>
      <c r="B15" s="33"/>
      <c r="C15" s="33"/>
      <c r="D15" s="28"/>
      <c r="E15" s="194"/>
      <c r="F15" s="191"/>
      <c r="G15" s="191"/>
      <c r="H15" s="28"/>
      <c r="I15" s="28"/>
      <c r="J15" s="28"/>
      <c r="K15" s="27"/>
      <c r="L15" s="197"/>
      <c r="M15" s="198"/>
      <c r="N15" s="28"/>
      <c r="O15" s="28"/>
    </row>
    <row r="16" spans="1:15" x14ac:dyDescent="0.25">
      <c r="A16" s="190"/>
      <c r="B16" s="28"/>
      <c r="C16" s="28"/>
      <c r="D16" s="28"/>
      <c r="E16" s="194"/>
      <c r="F16" s="191"/>
      <c r="G16" s="199"/>
      <c r="H16" s="28"/>
      <c r="I16" s="28"/>
      <c r="J16" s="28"/>
      <c r="K16" s="28"/>
      <c r="L16" s="28"/>
      <c r="M16" s="213"/>
      <c r="N16" s="28"/>
      <c r="O16" s="28"/>
    </row>
    <row r="17" spans="1:15" x14ac:dyDescent="0.25">
      <c r="A17" s="190"/>
      <c r="B17" s="28"/>
      <c r="C17" s="28"/>
      <c r="D17" s="28"/>
      <c r="E17" s="194"/>
      <c r="F17" s="28"/>
      <c r="G17" s="28"/>
      <c r="H17" s="28"/>
      <c r="I17" s="27"/>
      <c r="J17" s="28"/>
      <c r="K17" s="28"/>
      <c r="L17" s="27"/>
      <c r="M17" s="27"/>
      <c r="N17" s="28"/>
      <c r="O17" s="28"/>
    </row>
    <row r="18" spans="1:15" x14ac:dyDescent="0.25">
      <c r="A18" s="190"/>
      <c r="B18" s="28"/>
      <c r="C18" s="189"/>
      <c r="D18" s="28"/>
      <c r="E18" s="194"/>
      <c r="F18" s="28"/>
      <c r="G18" s="28"/>
      <c r="H18" s="28"/>
      <c r="I18" s="28"/>
      <c r="J18" s="28"/>
      <c r="K18" s="28"/>
      <c r="L18" s="28"/>
      <c r="M18" s="27"/>
      <c r="N18" s="28"/>
      <c r="O18" s="28"/>
    </row>
    <row r="19" spans="1:15" x14ac:dyDescent="0.25">
      <c r="A19" s="190"/>
      <c r="B19" s="28"/>
      <c r="C19" s="189"/>
      <c r="D19" s="28"/>
      <c r="E19" s="194"/>
      <c r="F19" s="28"/>
      <c r="G19" s="189"/>
      <c r="H19" s="28"/>
      <c r="I19" s="28"/>
      <c r="J19" s="28"/>
      <c r="K19" s="28"/>
      <c r="L19" s="28"/>
      <c r="M19" s="27"/>
      <c r="N19" s="28"/>
      <c r="O19" s="28"/>
    </row>
    <row r="20" spans="1:15" x14ac:dyDescent="0.25">
      <c r="A20" s="187"/>
      <c r="B20" s="28"/>
      <c r="C20" s="186"/>
      <c r="D20" s="28"/>
      <c r="E20" s="194"/>
      <c r="F20" s="28"/>
      <c r="G20" s="189"/>
      <c r="H20" s="28"/>
      <c r="I20" s="28"/>
      <c r="J20" s="28"/>
      <c r="K20" s="28"/>
      <c r="L20" s="28"/>
      <c r="M20" s="27"/>
      <c r="N20" s="28"/>
      <c r="O20" s="28"/>
    </row>
    <row r="21" spans="1:15" x14ac:dyDescent="0.25">
      <c r="A21" s="187"/>
      <c r="B21" s="28"/>
      <c r="C21" s="28"/>
      <c r="D21" s="28"/>
      <c r="E21" s="194"/>
      <c r="F21" s="28"/>
      <c r="G21" s="189"/>
      <c r="H21" s="28"/>
      <c r="I21" s="28"/>
      <c r="J21" s="28"/>
      <c r="K21" s="28"/>
      <c r="L21" s="28"/>
      <c r="M21" s="27"/>
      <c r="N21" s="28"/>
      <c r="O21" s="28"/>
    </row>
    <row r="22" spans="1:15" x14ac:dyDescent="0.25">
      <c r="A22" s="187"/>
      <c r="B22" s="28"/>
      <c r="C22" s="28"/>
      <c r="D22" s="28"/>
      <c r="E22" s="194"/>
      <c r="F22" s="28"/>
      <c r="G22" s="28"/>
      <c r="H22" s="28"/>
      <c r="I22" s="28"/>
      <c r="J22" s="28"/>
      <c r="K22" s="28"/>
      <c r="L22" s="28"/>
      <c r="M22" s="27"/>
      <c r="N22" s="28"/>
      <c r="O22" s="28"/>
    </row>
    <row r="23" spans="1:15" x14ac:dyDescent="0.25">
      <c r="A23" s="190"/>
      <c r="B23" s="28"/>
      <c r="C23" s="28"/>
      <c r="D23" s="28"/>
      <c r="E23" s="194"/>
      <c r="F23" s="28"/>
      <c r="G23" s="189"/>
      <c r="H23" s="28"/>
      <c r="I23" s="27"/>
      <c r="J23" s="28"/>
      <c r="K23" s="28"/>
      <c r="L23" s="27"/>
      <c r="M23" s="214"/>
      <c r="N23" s="28"/>
      <c r="O23" s="28"/>
    </row>
    <row r="24" spans="1:15" x14ac:dyDescent="0.25">
      <c r="A24" s="28"/>
      <c r="B24" s="28"/>
      <c r="C24" s="28"/>
      <c r="D24" s="28"/>
      <c r="E24" s="194"/>
      <c r="F24" s="196"/>
      <c r="G24" s="196"/>
      <c r="H24" s="28"/>
      <c r="I24" s="27"/>
      <c r="J24" s="28"/>
      <c r="K24" s="28"/>
      <c r="L24" s="28"/>
      <c r="M24" s="193"/>
      <c r="N24" s="28"/>
      <c r="O24" s="28"/>
    </row>
    <row r="25" spans="1:15" x14ac:dyDescent="0.25">
      <c r="A25" s="187"/>
      <c r="B25" s="28"/>
      <c r="C25" s="28"/>
      <c r="D25" s="28"/>
      <c r="E25" s="194"/>
      <c r="F25" s="28"/>
      <c r="G25" s="189"/>
      <c r="H25" s="28"/>
      <c r="I25" s="28"/>
      <c r="J25" s="28"/>
      <c r="K25" s="28"/>
      <c r="L25" s="28"/>
      <c r="M25" s="193"/>
      <c r="N25" s="28"/>
      <c r="O25" s="28"/>
    </row>
    <row r="26" spans="1:15" x14ac:dyDescent="0.25">
      <c r="A26" s="190"/>
      <c r="B26" s="28"/>
      <c r="C26" s="28"/>
      <c r="D26" s="28"/>
      <c r="E26" s="194"/>
      <c r="F26" s="28"/>
      <c r="G26" s="189"/>
      <c r="H26" s="28"/>
      <c r="M26" s="193"/>
      <c r="N26" s="28"/>
      <c r="O26" s="28"/>
    </row>
    <row r="27" spans="1:15" x14ac:dyDescent="0.25">
      <c r="A27" s="190"/>
      <c r="B27" s="28"/>
      <c r="C27" s="28"/>
      <c r="D27" s="28"/>
      <c r="E27" s="194"/>
      <c r="F27" s="191"/>
      <c r="G27" s="192"/>
      <c r="H27" s="28"/>
      <c r="M27" s="28"/>
      <c r="N27" s="28"/>
      <c r="O27" s="28"/>
    </row>
    <row r="28" spans="1:15" x14ac:dyDescent="0.25">
      <c r="A28" s="28"/>
      <c r="B28" s="28"/>
      <c r="C28" s="28"/>
      <c r="D28" s="28"/>
      <c r="E28" s="194"/>
      <c r="F28" s="200"/>
      <c r="G28" s="200"/>
      <c r="H28" s="28"/>
      <c r="I28" s="28"/>
      <c r="J28" s="28"/>
      <c r="K28" s="33"/>
      <c r="L28" s="28"/>
      <c r="M28" s="28"/>
      <c r="N28" s="28"/>
      <c r="O28" s="28"/>
    </row>
    <row r="29" spans="1:15" x14ac:dyDescent="0.25">
      <c r="A29" s="28"/>
      <c r="B29" s="28"/>
      <c r="C29" s="28"/>
      <c r="D29" s="28"/>
      <c r="E29" s="194"/>
      <c r="F29" s="200"/>
      <c r="G29" s="200"/>
      <c r="H29" s="28"/>
      <c r="I29" s="28"/>
      <c r="J29" s="28"/>
      <c r="K29" s="28"/>
      <c r="L29" s="33"/>
      <c r="M29" s="28"/>
      <c r="N29" s="28"/>
      <c r="O29" s="28"/>
    </row>
    <row r="30" spans="1:15" x14ac:dyDescent="0.25">
      <c r="A30" s="28"/>
      <c r="B30" s="28"/>
      <c r="C30" s="28"/>
      <c r="D30" s="28"/>
      <c r="E30" s="194"/>
      <c r="F30" s="191"/>
      <c r="G30" s="191"/>
      <c r="H30" s="28"/>
      <c r="I30" s="28"/>
      <c r="J30" s="28"/>
      <c r="K30" s="27"/>
      <c r="L30" s="28"/>
      <c r="M30" s="195"/>
      <c r="N30" s="28"/>
      <c r="O30" s="28"/>
    </row>
    <row r="31" spans="1:15" x14ac:dyDescent="0.25">
      <c r="A31" s="28"/>
      <c r="B31" s="28"/>
      <c r="C31" s="28"/>
      <c r="D31" s="28"/>
      <c r="E31" s="194"/>
      <c r="F31" s="191"/>
      <c r="G31" s="200"/>
      <c r="H31" s="28"/>
      <c r="I31" s="28"/>
      <c r="J31" s="28"/>
      <c r="K31" s="27"/>
      <c r="L31" s="27"/>
      <c r="M31" s="195"/>
      <c r="N31" s="28"/>
      <c r="O31" s="28"/>
    </row>
    <row r="32" spans="1:15" x14ac:dyDescent="0.25">
      <c r="A32" s="28"/>
      <c r="B32" s="28"/>
      <c r="C32" s="28"/>
      <c r="D32" s="28"/>
      <c r="E32" s="194"/>
      <c r="F32" s="191"/>
      <c r="G32" s="200"/>
      <c r="H32" s="28"/>
      <c r="I32" s="28"/>
      <c r="J32" s="28"/>
      <c r="K32" s="27"/>
      <c r="L32" s="27"/>
      <c r="M32" s="195"/>
      <c r="N32" s="28"/>
      <c r="O32" s="28"/>
    </row>
    <row r="33" spans="1:15" x14ac:dyDescent="0.25">
      <c r="A33" s="28"/>
      <c r="B33" s="28"/>
      <c r="C33" s="28"/>
      <c r="D33" s="28"/>
      <c r="E33" s="194"/>
      <c r="F33" s="191"/>
      <c r="G33" s="200"/>
      <c r="H33" s="28"/>
      <c r="I33" s="28"/>
      <c r="J33" s="28"/>
      <c r="K33" s="27"/>
      <c r="L33" s="27"/>
      <c r="M33" s="195"/>
      <c r="N33" s="28"/>
      <c r="O33" s="28"/>
    </row>
    <row r="34" spans="1:15" x14ac:dyDescent="0.25">
      <c r="A34" s="28"/>
      <c r="B34" s="28"/>
      <c r="C34" s="28"/>
      <c r="D34" s="28"/>
      <c r="E34" s="194"/>
      <c r="F34" s="191"/>
      <c r="G34" s="191"/>
      <c r="H34" s="28"/>
      <c r="I34" s="28"/>
      <c r="J34" s="28"/>
      <c r="K34" s="27"/>
      <c r="L34" s="27"/>
      <c r="M34" s="195"/>
      <c r="N34" s="28"/>
      <c r="O34" s="28"/>
    </row>
    <row r="35" spans="1:15" x14ac:dyDescent="0.25">
      <c r="A35" s="28"/>
      <c r="B35" s="28"/>
      <c r="C35" s="28"/>
      <c r="D35" s="28"/>
      <c r="E35" s="194"/>
      <c r="F35" s="191"/>
      <c r="G35" s="191"/>
      <c r="H35" s="28"/>
      <c r="I35" s="28"/>
      <c r="J35" s="28"/>
      <c r="K35" s="27"/>
      <c r="L35" s="27"/>
      <c r="M35" s="195"/>
      <c r="N35" s="28"/>
      <c r="O35" s="28"/>
    </row>
    <row r="36" spans="1:15" x14ac:dyDescent="0.25">
      <c r="A36" s="28"/>
      <c r="B36" s="28"/>
      <c r="C36" s="28"/>
      <c r="D36" s="28"/>
      <c r="E36" s="194"/>
      <c r="F36" s="191"/>
      <c r="G36" s="191"/>
      <c r="H36" s="28"/>
      <c r="I36" s="28"/>
      <c r="J36" s="28"/>
      <c r="K36" s="27"/>
      <c r="L36" s="27"/>
      <c r="M36" s="195"/>
      <c r="N36" s="28"/>
      <c r="O36" s="28"/>
    </row>
    <row r="37" spans="1:15" x14ac:dyDescent="0.25">
      <c r="A37" s="28"/>
      <c r="B37" s="28"/>
      <c r="C37" s="28"/>
      <c r="D37" s="28"/>
      <c r="E37" s="194"/>
      <c r="F37" s="200"/>
      <c r="G37" s="200"/>
      <c r="H37" s="28"/>
      <c r="I37" s="28"/>
      <c r="J37" s="28"/>
      <c r="K37" s="27"/>
      <c r="L37" s="27"/>
      <c r="M37" s="195"/>
      <c r="N37" s="28"/>
      <c r="O37" s="28"/>
    </row>
    <row r="38" spans="1:15" x14ac:dyDescent="0.25">
      <c r="A38" s="28"/>
      <c r="B38" s="28"/>
      <c r="C38" s="28"/>
      <c r="D38" s="28"/>
      <c r="E38" s="194"/>
      <c r="F38" s="200"/>
      <c r="G38" s="200"/>
      <c r="H38" s="28"/>
      <c r="I38" s="28"/>
      <c r="J38" s="28"/>
      <c r="K38" s="27"/>
      <c r="L38" s="27"/>
      <c r="M38" s="195"/>
      <c r="N38" s="28"/>
      <c r="O38" s="28"/>
    </row>
    <row r="39" spans="1:15" x14ac:dyDescent="0.25">
      <c r="A39" s="28"/>
      <c r="B39" s="28"/>
      <c r="C39" s="28"/>
      <c r="D39" s="28"/>
      <c r="E39" s="194"/>
      <c r="F39" s="200"/>
      <c r="G39" s="200"/>
      <c r="H39" s="28"/>
      <c r="I39" s="28"/>
      <c r="J39" s="28"/>
      <c r="K39" s="27"/>
      <c r="L39" s="27"/>
      <c r="M39" s="195"/>
      <c r="N39" s="28"/>
      <c r="O39" s="28"/>
    </row>
    <row r="40" spans="1:15" x14ac:dyDescent="0.25">
      <c r="A40" s="28"/>
      <c r="B40" s="28"/>
      <c r="C40" s="28"/>
      <c r="D40" s="28"/>
      <c r="E40" s="194"/>
      <c r="F40" s="191"/>
      <c r="G40" s="191"/>
      <c r="H40" s="28"/>
      <c r="I40" s="28"/>
      <c r="J40" s="28"/>
      <c r="K40" s="27"/>
      <c r="L40" s="27"/>
      <c r="M40" s="195"/>
      <c r="N40" s="28"/>
      <c r="O40" s="28"/>
    </row>
    <row r="41" spans="1:15" x14ac:dyDescent="0.25">
      <c r="A41" s="28"/>
      <c r="B41" s="28"/>
      <c r="C41" s="28"/>
      <c r="D41" s="28"/>
      <c r="E41" s="194"/>
      <c r="F41" s="191"/>
      <c r="G41" s="191"/>
      <c r="H41" s="28"/>
      <c r="I41" s="28"/>
      <c r="J41" s="28"/>
      <c r="K41" s="27"/>
      <c r="L41" s="27"/>
      <c r="M41" s="195"/>
      <c r="N41" s="28"/>
      <c r="O41" s="28"/>
    </row>
    <row r="42" spans="1:15" x14ac:dyDescent="0.25">
      <c r="A42" s="28"/>
      <c r="B42" s="28"/>
      <c r="C42" s="28"/>
      <c r="D42" s="28"/>
      <c r="E42" s="194"/>
      <c r="F42" s="191"/>
      <c r="G42" s="191"/>
      <c r="H42" s="28"/>
      <c r="I42" s="28"/>
      <c r="J42" s="28"/>
      <c r="K42" s="27"/>
      <c r="L42" s="27"/>
      <c r="M42" s="195"/>
      <c r="N42" s="28"/>
      <c r="O42" s="28"/>
    </row>
    <row r="43" spans="1:15" x14ac:dyDescent="0.25">
      <c r="A43" s="28"/>
      <c r="B43" s="28"/>
      <c r="C43" s="28"/>
      <c r="D43" s="28"/>
      <c r="E43" s="194"/>
      <c r="F43" s="191"/>
      <c r="G43" s="191"/>
      <c r="H43" s="28"/>
      <c r="I43" s="28"/>
      <c r="J43" s="28"/>
      <c r="K43" s="27"/>
      <c r="L43" s="27"/>
      <c r="M43" s="195"/>
      <c r="N43" s="28"/>
      <c r="O43" s="28"/>
    </row>
    <row r="44" spans="1:15" x14ac:dyDescent="0.25">
      <c r="A44" s="28"/>
      <c r="B44" s="28"/>
      <c r="C44" s="28"/>
      <c r="D44" s="28"/>
      <c r="E44" s="194"/>
      <c r="F44" s="191"/>
      <c r="G44" s="191"/>
      <c r="H44" s="28"/>
      <c r="I44" s="28"/>
      <c r="J44" s="28"/>
      <c r="K44" s="27"/>
      <c r="L44" s="27"/>
      <c r="M44" s="195"/>
      <c r="N44" s="28"/>
      <c r="O44" s="28"/>
    </row>
    <row r="45" spans="1:15" x14ac:dyDescent="0.25">
      <c r="A45" s="28"/>
      <c r="B45" s="28"/>
      <c r="C45" s="28"/>
      <c r="D45" s="28"/>
      <c r="E45" s="194"/>
      <c r="F45" s="200"/>
      <c r="G45" s="200"/>
      <c r="H45" s="28"/>
      <c r="I45" s="28"/>
      <c r="J45" s="28"/>
      <c r="K45" s="27"/>
      <c r="L45" s="27"/>
      <c r="M45" s="195"/>
      <c r="N45" s="28"/>
      <c r="O45" s="28"/>
    </row>
    <row r="46" spans="1:15" x14ac:dyDescent="0.25">
      <c r="A46" s="28"/>
      <c r="B46" s="28"/>
      <c r="C46" s="28"/>
      <c r="D46" s="28"/>
      <c r="E46" s="194"/>
      <c r="F46" s="200"/>
      <c r="G46" s="200"/>
      <c r="H46" s="28"/>
      <c r="I46" s="28"/>
      <c r="J46" s="28"/>
      <c r="K46" s="27"/>
      <c r="L46" s="27"/>
      <c r="M46" s="195"/>
      <c r="N46" s="28"/>
      <c r="O46" s="28"/>
    </row>
    <row r="47" spans="1:15" x14ac:dyDescent="0.25">
      <c r="A47" s="28"/>
      <c r="B47" s="28"/>
      <c r="C47" s="28"/>
      <c r="D47" s="28"/>
      <c r="E47" s="194"/>
      <c r="F47" s="191"/>
      <c r="G47" s="191"/>
      <c r="H47" s="28"/>
      <c r="I47" s="28"/>
      <c r="J47" s="28"/>
      <c r="K47" s="27"/>
      <c r="L47" s="27"/>
      <c r="M47" s="195"/>
      <c r="N47" s="28"/>
      <c r="O47" s="28"/>
    </row>
    <row r="48" spans="1:15" x14ac:dyDescent="0.25">
      <c r="A48" s="28"/>
      <c r="B48" s="28"/>
      <c r="C48" s="28"/>
      <c r="D48" s="28"/>
      <c r="E48" s="194"/>
      <c r="F48" s="200"/>
      <c r="G48" s="200"/>
      <c r="H48" s="28"/>
      <c r="I48" s="28"/>
      <c r="J48" s="28"/>
      <c r="K48" s="27"/>
      <c r="L48" s="27"/>
      <c r="M48" s="195"/>
      <c r="N48" s="28"/>
      <c r="O48" s="28"/>
    </row>
    <row r="49" spans="1:15" x14ac:dyDescent="0.25">
      <c r="A49" s="28"/>
      <c r="B49" s="28"/>
      <c r="C49" s="28"/>
      <c r="D49" s="28"/>
      <c r="E49" s="194"/>
      <c r="F49" s="200"/>
      <c r="G49" s="200"/>
      <c r="H49" s="28"/>
      <c r="I49" s="28"/>
      <c r="J49" s="28"/>
      <c r="K49" s="27"/>
      <c r="L49" s="27"/>
      <c r="M49" s="195"/>
      <c r="N49" s="28"/>
      <c r="O49" s="28"/>
    </row>
    <row r="50" spans="1:15" x14ac:dyDescent="0.25">
      <c r="A50" s="28"/>
      <c r="B50" s="28"/>
      <c r="C50" s="28"/>
      <c r="D50" s="28"/>
      <c r="E50" s="194"/>
      <c r="F50" s="200"/>
      <c r="G50" s="200"/>
      <c r="H50" s="28"/>
      <c r="I50" s="28"/>
      <c r="J50" s="28"/>
      <c r="K50" s="27"/>
      <c r="L50" s="27"/>
      <c r="M50" s="195"/>
      <c r="N50" s="28"/>
      <c r="O50" s="28"/>
    </row>
    <row r="51" spans="1:15" x14ac:dyDescent="0.25">
      <c r="A51" s="28"/>
      <c r="B51" s="28"/>
      <c r="C51" s="28"/>
      <c r="D51" s="28"/>
      <c r="E51" s="194"/>
      <c r="F51" s="191"/>
      <c r="G51" s="191"/>
      <c r="H51" s="28"/>
      <c r="I51" s="28"/>
      <c r="J51" s="28"/>
      <c r="K51" s="27"/>
      <c r="L51" s="27"/>
      <c r="M51" s="195"/>
      <c r="N51" s="28"/>
      <c r="O51" s="28"/>
    </row>
    <row r="52" spans="1:15" x14ac:dyDescent="0.25">
      <c r="A52" s="28"/>
      <c r="B52" s="28"/>
      <c r="C52" s="28"/>
      <c r="D52" s="28"/>
      <c r="E52" s="194"/>
      <c r="F52" s="200"/>
      <c r="G52" s="200"/>
      <c r="H52" s="28"/>
      <c r="I52" s="28"/>
      <c r="J52" s="28"/>
      <c r="K52" s="27"/>
      <c r="L52" s="27"/>
      <c r="M52" s="195"/>
      <c r="N52" s="28"/>
      <c r="O52" s="28"/>
    </row>
    <row r="53" spans="1:15" x14ac:dyDescent="0.25">
      <c r="A53" s="28"/>
      <c r="B53" s="28"/>
      <c r="C53" s="28"/>
      <c r="D53" s="28"/>
      <c r="E53" s="194"/>
      <c r="F53" s="200"/>
      <c r="G53" s="200"/>
      <c r="H53" s="28"/>
      <c r="I53" s="28"/>
      <c r="J53" s="28"/>
      <c r="K53" s="27"/>
      <c r="L53" s="27"/>
      <c r="M53" s="195"/>
      <c r="N53" s="28"/>
      <c r="O53" s="28"/>
    </row>
    <row r="54" spans="1:15" x14ac:dyDescent="0.25">
      <c r="A54" s="28"/>
      <c r="B54" s="28"/>
      <c r="C54" s="28"/>
      <c r="D54" s="28"/>
      <c r="E54" s="194"/>
      <c r="F54" s="200"/>
      <c r="G54" s="200"/>
      <c r="H54" s="28"/>
      <c r="I54" s="28"/>
      <c r="J54" s="28"/>
      <c r="K54" s="27"/>
      <c r="L54" s="27"/>
      <c r="M54" s="195"/>
      <c r="N54" s="28"/>
      <c r="O54" s="28"/>
    </row>
    <row r="55" spans="1:15" x14ac:dyDescent="0.25">
      <c r="A55" s="28"/>
      <c r="B55" s="28"/>
      <c r="C55" s="28"/>
      <c r="D55" s="28"/>
      <c r="E55" s="194"/>
      <c r="F55" s="191"/>
      <c r="G55" s="191"/>
      <c r="H55" s="28"/>
      <c r="I55" s="28"/>
      <c r="J55" s="28"/>
      <c r="K55" s="27"/>
      <c r="L55" s="27"/>
      <c r="M55" s="195"/>
      <c r="N55" s="28"/>
      <c r="O55" s="28"/>
    </row>
    <row r="56" spans="1:15" x14ac:dyDescent="0.25">
      <c r="A56" s="28"/>
      <c r="B56" s="28"/>
      <c r="C56" s="28"/>
      <c r="D56" s="28"/>
      <c r="E56" s="194"/>
      <c r="F56" s="200"/>
      <c r="G56" s="200"/>
      <c r="H56" s="28"/>
      <c r="I56" s="28"/>
      <c r="J56" s="28"/>
      <c r="K56" s="27"/>
      <c r="L56" s="27"/>
      <c r="M56" s="195"/>
      <c r="N56" s="28"/>
      <c r="O56" s="28"/>
    </row>
    <row r="57" spans="1:15" x14ac:dyDescent="0.25">
      <c r="A57" s="28"/>
      <c r="B57" s="28"/>
      <c r="C57" s="28"/>
      <c r="D57" s="28"/>
      <c r="E57" s="194"/>
      <c r="F57" s="200"/>
      <c r="G57" s="200"/>
      <c r="H57" s="28"/>
      <c r="I57" s="28"/>
      <c r="J57" s="28"/>
      <c r="K57" s="27"/>
      <c r="L57" s="27"/>
      <c r="M57" s="195"/>
      <c r="N57" s="28"/>
      <c r="O57" s="28"/>
    </row>
    <row r="58" spans="1:15" x14ac:dyDescent="0.25">
      <c r="A58" s="28"/>
      <c r="B58" s="28"/>
      <c r="C58" s="28"/>
      <c r="D58" s="28"/>
      <c r="E58" s="194"/>
      <c r="F58" s="200"/>
      <c r="G58" s="200"/>
      <c r="H58" s="28"/>
      <c r="I58" s="28"/>
      <c r="J58" s="28"/>
      <c r="K58" s="27"/>
      <c r="L58" s="27"/>
      <c r="M58" s="195"/>
      <c r="N58" s="28"/>
      <c r="O58" s="28"/>
    </row>
    <row r="59" spans="1:15" x14ac:dyDescent="0.25">
      <c r="A59" s="28"/>
      <c r="B59" s="28"/>
      <c r="C59" s="28"/>
      <c r="D59" s="28"/>
      <c r="E59" s="194"/>
      <c r="F59" s="200"/>
      <c r="G59" s="200"/>
      <c r="H59" s="28"/>
      <c r="I59" s="28"/>
      <c r="J59" s="28"/>
      <c r="K59" s="27"/>
      <c r="L59" s="27"/>
      <c r="M59" s="195"/>
      <c r="N59" s="28"/>
      <c r="O59" s="28"/>
    </row>
    <row r="60" spans="1:15" x14ac:dyDescent="0.25">
      <c r="A60" s="28"/>
      <c r="B60" s="28"/>
      <c r="C60" s="28"/>
      <c r="D60" s="28"/>
      <c r="E60" s="194"/>
      <c r="F60" s="191"/>
      <c r="G60" s="200"/>
      <c r="H60" s="28"/>
      <c r="I60" s="28"/>
      <c r="J60" s="28"/>
      <c r="K60" s="27"/>
      <c r="L60" s="27"/>
      <c r="M60" s="195"/>
      <c r="N60" s="28"/>
      <c r="O60" s="28"/>
    </row>
    <row r="61" spans="1:15" x14ac:dyDescent="0.25">
      <c r="A61" s="28"/>
      <c r="B61" s="28"/>
      <c r="C61" s="28"/>
      <c r="D61" s="28"/>
      <c r="E61" s="194"/>
      <c r="F61" s="200"/>
      <c r="G61" s="200"/>
      <c r="H61" s="28"/>
      <c r="I61" s="28"/>
      <c r="J61" s="28"/>
      <c r="K61" s="27"/>
      <c r="L61" s="27"/>
      <c r="M61" s="195"/>
      <c r="N61" s="28"/>
      <c r="O61" s="28"/>
    </row>
    <row r="62" spans="1:15" x14ac:dyDescent="0.25">
      <c r="A62" s="28"/>
      <c r="B62" s="28"/>
      <c r="C62" s="28"/>
      <c r="D62" s="28"/>
      <c r="E62" s="194"/>
      <c r="F62" s="200"/>
      <c r="G62" s="200"/>
      <c r="H62" s="28"/>
      <c r="I62" s="28"/>
      <c r="J62" s="28"/>
      <c r="K62" s="27"/>
      <c r="L62" s="27"/>
      <c r="M62" s="195"/>
      <c r="N62" s="28"/>
      <c r="O62" s="28"/>
    </row>
    <row r="63" spans="1:15" x14ac:dyDescent="0.25">
      <c r="A63" s="28"/>
      <c r="B63" s="28"/>
      <c r="C63" s="28"/>
      <c r="D63" s="28"/>
      <c r="E63" s="194"/>
      <c r="F63" s="200"/>
      <c r="G63" s="200"/>
      <c r="H63" s="28"/>
      <c r="I63" s="28"/>
      <c r="J63" s="28"/>
      <c r="K63" s="27"/>
      <c r="L63" s="27"/>
      <c r="M63" s="195"/>
      <c r="N63" s="28"/>
      <c r="O63" s="28"/>
    </row>
    <row r="64" spans="1:15" x14ac:dyDescent="0.25">
      <c r="A64" s="28"/>
      <c r="B64" s="28"/>
      <c r="C64" s="28"/>
      <c r="D64" s="28"/>
      <c r="E64" s="194"/>
      <c r="F64" s="191"/>
      <c r="G64" s="191"/>
      <c r="H64" s="28"/>
      <c r="I64" s="28"/>
      <c r="J64" s="28"/>
      <c r="K64" s="27"/>
      <c r="L64" s="27"/>
      <c r="M64" s="195"/>
      <c r="N64" s="28"/>
      <c r="O64" s="28"/>
    </row>
    <row r="65" spans="1:15" x14ac:dyDescent="0.25">
      <c r="A65" s="28"/>
      <c r="B65" s="28"/>
      <c r="C65" s="28"/>
      <c r="D65" s="28"/>
      <c r="E65" s="194"/>
      <c r="F65" s="200"/>
      <c r="G65" s="200"/>
      <c r="H65" s="28"/>
      <c r="I65" s="28"/>
      <c r="J65" s="28"/>
      <c r="K65" s="27"/>
      <c r="L65" s="27"/>
      <c r="M65" s="195"/>
      <c r="N65" s="28"/>
      <c r="O65" s="28"/>
    </row>
    <row r="66" spans="1:15" x14ac:dyDescent="0.25">
      <c r="A66" s="28" t="s">
        <v>295</v>
      </c>
      <c r="B66" s="28"/>
      <c r="C66" s="27">
        <f>SUM(C5:C32)</f>
        <v>0</v>
      </c>
      <c r="D66" s="28"/>
      <c r="E66" s="194"/>
      <c r="F66" s="28" t="s">
        <v>296</v>
      </c>
      <c r="G66" s="197">
        <f>SUM(G6:G65)</f>
        <v>0</v>
      </c>
      <c r="H66" s="28"/>
      <c r="I66" s="181" t="s">
        <v>318</v>
      </c>
      <c r="J66" s="181"/>
      <c r="K66" s="27"/>
      <c r="L66" s="27"/>
      <c r="M66" s="195"/>
      <c r="N66" s="28"/>
      <c r="O66" s="28"/>
    </row>
    <row r="67" spans="1:15" x14ac:dyDescent="0.25">
      <c r="I67" s="28" t="s">
        <v>201</v>
      </c>
      <c r="K67">
        <f>K15</f>
        <v>0</v>
      </c>
    </row>
    <row r="68" spans="1:15" x14ac:dyDescent="0.25">
      <c r="I68" s="28" t="s">
        <v>315</v>
      </c>
      <c r="K68">
        <f>L12</f>
        <v>0</v>
      </c>
    </row>
    <row r="69" spans="1:15" x14ac:dyDescent="0.25">
      <c r="A69" t="s">
        <v>297</v>
      </c>
      <c r="E69">
        <v>-4725.2799999999988</v>
      </c>
      <c r="F69" t="s">
        <v>298</v>
      </c>
      <c r="I69" s="28" t="s">
        <v>316</v>
      </c>
      <c r="K69">
        <f>SUM(K67-K68)</f>
        <v>0</v>
      </c>
      <c r="L69" s="28" t="s">
        <v>321</v>
      </c>
    </row>
    <row r="70" spans="1:15" x14ac:dyDescent="0.25">
      <c r="I70" s="28" t="s">
        <v>294</v>
      </c>
      <c r="K70" s="67">
        <v>2944</v>
      </c>
      <c r="L70" s="28" t="s">
        <v>320</v>
      </c>
    </row>
    <row r="71" spans="1:15" x14ac:dyDescent="0.25">
      <c r="A71" s="208" t="s">
        <v>299</v>
      </c>
      <c r="B71" s="209"/>
      <c r="C71" s="209"/>
      <c r="D71" s="209"/>
      <c r="E71" s="209"/>
      <c r="F71" s="209"/>
      <c r="G71" s="209"/>
      <c r="H71" s="209"/>
      <c r="I71" s="28" t="s">
        <v>317</v>
      </c>
      <c r="K71" s="29">
        <f>SUM(K70+K69)</f>
        <v>2944</v>
      </c>
    </row>
    <row r="72" spans="1:15" x14ac:dyDescent="0.25">
      <c r="A72" s="209" t="s">
        <v>300</v>
      </c>
      <c r="B72" s="209"/>
      <c r="C72" s="209"/>
      <c r="D72" s="209"/>
      <c r="E72" s="209">
        <v>2550</v>
      </c>
      <c r="F72" s="209"/>
      <c r="G72" s="209"/>
      <c r="H72" s="209" t="s">
        <v>301</v>
      </c>
      <c r="K72" s="28"/>
    </row>
    <row r="73" spans="1:15" x14ac:dyDescent="0.25">
      <c r="A73" s="209" t="s">
        <v>302</v>
      </c>
      <c r="B73" s="209"/>
      <c r="C73" s="209"/>
      <c r="D73" s="209"/>
      <c r="E73" s="209"/>
      <c r="F73" s="209" t="s">
        <v>87</v>
      </c>
      <c r="G73" s="210" t="s">
        <v>303</v>
      </c>
      <c r="H73" s="209"/>
      <c r="J73" s="28"/>
      <c r="K73" s="211" t="s">
        <v>324</v>
      </c>
      <c r="L73" s="28" t="s">
        <v>323</v>
      </c>
    </row>
    <row r="74" spans="1:15" x14ac:dyDescent="0.25">
      <c r="A74" s="209" t="s">
        <v>304</v>
      </c>
      <c r="B74" s="209"/>
      <c r="C74" s="209"/>
      <c r="D74" s="209"/>
      <c r="E74" s="209">
        <v>60</v>
      </c>
      <c r="F74" s="209">
        <v>620</v>
      </c>
      <c r="G74" s="209">
        <v>-560</v>
      </c>
      <c r="H74" s="209"/>
      <c r="J74" s="28"/>
      <c r="L74" s="28" t="s">
        <v>329</v>
      </c>
    </row>
    <row r="75" spans="1:15" x14ac:dyDescent="0.25">
      <c r="A75" s="209" t="s">
        <v>305</v>
      </c>
      <c r="B75" s="209"/>
      <c r="C75" s="209"/>
      <c r="D75" s="209"/>
      <c r="E75" s="209">
        <v>610</v>
      </c>
      <c r="F75" s="209">
        <v>259.99</v>
      </c>
      <c r="G75" s="209">
        <v>350.01</v>
      </c>
      <c r="H75" s="209"/>
      <c r="J75" s="28"/>
    </row>
    <row r="76" spans="1:15" x14ac:dyDescent="0.25">
      <c r="A76" s="209" t="s">
        <v>306</v>
      </c>
      <c r="B76" s="209"/>
      <c r="C76" s="209"/>
      <c r="D76" s="209"/>
      <c r="E76" s="209">
        <v>300</v>
      </c>
      <c r="F76" s="209">
        <v>125.4</v>
      </c>
      <c r="G76" s="209">
        <v>174.6</v>
      </c>
      <c r="H76" s="209"/>
      <c r="L76" s="28"/>
    </row>
    <row r="77" spans="1:15" x14ac:dyDescent="0.25">
      <c r="A77" s="209" t="s">
        <v>307</v>
      </c>
      <c r="B77" s="209"/>
      <c r="C77" s="209"/>
      <c r="D77" s="209"/>
      <c r="E77" s="209">
        <v>100</v>
      </c>
      <c r="F77" s="209">
        <v>28</v>
      </c>
      <c r="G77" s="209">
        <v>27.05</v>
      </c>
      <c r="H77" s="209">
        <v>44.95</v>
      </c>
      <c r="J77" s="28"/>
      <c r="K77" s="203"/>
    </row>
    <row r="78" spans="1:15" x14ac:dyDescent="0.25">
      <c r="A78" s="209" t="s">
        <v>308</v>
      </c>
      <c r="B78" s="209"/>
      <c r="C78" s="209"/>
      <c r="D78" s="209"/>
      <c r="E78" s="209">
        <v>1200</v>
      </c>
      <c r="F78" s="209">
        <v>1197.0899999999999</v>
      </c>
      <c r="G78" s="209">
        <v>2.91</v>
      </c>
      <c r="H78" s="209"/>
      <c r="J78" s="28"/>
    </row>
    <row r="79" spans="1:15" x14ac:dyDescent="0.25">
      <c r="A79" s="209" t="s">
        <v>309</v>
      </c>
      <c r="B79" s="209"/>
      <c r="C79" s="209"/>
      <c r="D79" s="209"/>
      <c r="E79" s="209">
        <v>280</v>
      </c>
      <c r="F79" s="209"/>
      <c r="G79" s="209">
        <v>280</v>
      </c>
      <c r="H79" s="209"/>
    </row>
    <row r="80" spans="1:15" x14ac:dyDescent="0.25">
      <c r="A80" s="209"/>
      <c r="B80" s="209"/>
      <c r="C80" s="209"/>
      <c r="D80" s="209"/>
      <c r="E80" s="209">
        <v>2550</v>
      </c>
      <c r="F80" s="209">
        <v>2230.4799999999996</v>
      </c>
      <c r="G80" s="210">
        <v>274.57</v>
      </c>
      <c r="H80" s="209" t="s">
        <v>310</v>
      </c>
    </row>
    <row r="81" spans="1:6" x14ac:dyDescent="0.25">
      <c r="A81" t="s">
        <v>311</v>
      </c>
    </row>
    <row r="82" spans="1:6" x14ac:dyDescent="0.25">
      <c r="E82" t="s">
        <v>310</v>
      </c>
      <c r="F82" t="s">
        <v>312</v>
      </c>
    </row>
  </sheetData>
  <pageMargins left="0.7" right="0.7" top="0.75" bottom="0.75" header="0.3" footer="0.3"/>
  <pageSetup paperSize="9" scale="7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5194-6416-4DCC-AFB4-D3A02EC054D0}">
  <sheetPr>
    <pageSetUpPr fitToPage="1"/>
  </sheetPr>
  <dimension ref="A1:W104"/>
  <sheetViews>
    <sheetView workbookViewId="0">
      <pane xSplit="3" ySplit="2" topLeftCell="D84" activePane="bottomRight" state="frozen"/>
      <selection pane="topRight" activeCell="D1" sqref="D1"/>
      <selection pane="bottomLeft" activeCell="A3" sqref="A3"/>
      <selection pane="bottomRight" activeCell="B99" sqref="B99"/>
    </sheetView>
  </sheetViews>
  <sheetFormatPr defaultRowHeight="13.8" x14ac:dyDescent="0.25"/>
  <cols>
    <col min="1" max="1" width="4.33203125" style="88" customWidth="1"/>
    <col min="2" max="2" width="36.6640625" style="88" customWidth="1"/>
    <col min="3" max="3" width="10.44140625" bestFit="1" customWidth="1"/>
    <col min="4" max="4" width="12.33203125" style="137" customWidth="1"/>
    <col min="5" max="5" width="11.33203125" bestFit="1" customWidth="1"/>
    <col min="6" max="6" width="12.33203125" customWidth="1"/>
    <col min="7" max="7" width="14.5546875" bestFit="1" customWidth="1"/>
    <col min="8" max="8" width="10.6640625" customWidth="1"/>
    <col min="9" max="9" width="11.5546875" style="53" bestFit="1" customWidth="1"/>
    <col min="10" max="11" width="11.5546875" style="53" customWidth="1"/>
    <col min="14" max="14" width="9.5546875" bestFit="1" customWidth="1"/>
  </cols>
  <sheetData>
    <row r="1" spans="1:23" x14ac:dyDescent="0.25">
      <c r="A1" s="52" t="s">
        <v>207</v>
      </c>
      <c r="B1" s="52"/>
      <c r="C1" s="140"/>
      <c r="D1" s="54" t="s">
        <v>102</v>
      </c>
      <c r="E1" s="55" t="s">
        <v>103</v>
      </c>
      <c r="F1" s="56" t="s">
        <v>104</v>
      </c>
      <c r="G1" s="56" t="s">
        <v>105</v>
      </c>
      <c r="H1" s="57" t="s">
        <v>106</v>
      </c>
      <c r="I1" s="58" t="s">
        <v>107</v>
      </c>
      <c r="J1" s="171" t="s">
        <v>262</v>
      </c>
      <c r="K1" s="171" t="s">
        <v>264</v>
      </c>
      <c r="L1" s="65" t="s">
        <v>108</v>
      </c>
    </row>
    <row r="2" spans="1:23" x14ac:dyDescent="0.25">
      <c r="A2" s="60" t="s">
        <v>1</v>
      </c>
      <c r="B2" s="61"/>
      <c r="C2" s="53"/>
      <c r="D2" s="62" t="s">
        <v>208</v>
      </c>
      <c r="E2" s="63" t="s">
        <v>209</v>
      </c>
      <c r="F2" s="64" t="s">
        <v>210</v>
      </c>
      <c r="G2" s="64" t="s">
        <v>109</v>
      </c>
      <c r="H2" s="65" t="s">
        <v>100</v>
      </c>
      <c r="I2" s="66" t="s">
        <v>211</v>
      </c>
      <c r="J2" s="171" t="s">
        <v>263</v>
      </c>
      <c r="K2" s="171" t="s">
        <v>265</v>
      </c>
      <c r="L2" s="53"/>
      <c r="W2" s="67"/>
    </row>
    <row r="3" spans="1:23" x14ac:dyDescent="0.25">
      <c r="A3" s="60" t="s">
        <v>110</v>
      </c>
      <c r="B3" s="61"/>
      <c r="C3" s="140"/>
      <c r="D3" s="68"/>
      <c r="E3" s="69"/>
      <c r="F3" s="70"/>
      <c r="G3" s="70"/>
      <c r="H3" s="69"/>
      <c r="I3" s="69"/>
      <c r="L3" s="59"/>
      <c r="W3" s="71"/>
    </row>
    <row r="4" spans="1:23" x14ac:dyDescent="0.25">
      <c r="A4" s="60"/>
      <c r="B4" s="61" t="s">
        <v>111</v>
      </c>
      <c r="C4" s="53"/>
      <c r="D4" s="73">
        <v>10479</v>
      </c>
      <c r="E4" s="53">
        <v>10710</v>
      </c>
      <c r="F4" s="72">
        <v>5994</v>
      </c>
      <c r="G4" s="72">
        <v>10269</v>
      </c>
      <c r="H4" s="73">
        <f>SUM(G4-E4)</f>
        <v>-441</v>
      </c>
      <c r="I4" s="140">
        <v>11500</v>
      </c>
      <c r="J4" s="172">
        <f>I4/E4</f>
        <v>1.0737628384687208</v>
      </c>
      <c r="K4" s="172">
        <f>I4/G4</f>
        <v>1.1198753530041874</v>
      </c>
      <c r="L4" s="74" t="s">
        <v>240</v>
      </c>
      <c r="M4" s="75"/>
      <c r="N4" s="67"/>
      <c r="O4" s="71"/>
    </row>
    <row r="5" spans="1:23" x14ac:dyDescent="0.25">
      <c r="A5" s="60"/>
      <c r="B5" s="61" t="s">
        <v>247</v>
      </c>
      <c r="C5" s="53"/>
      <c r="D5" s="73"/>
      <c r="E5" s="53"/>
      <c r="F5" s="72"/>
      <c r="G5" s="76">
        <v>650</v>
      </c>
      <c r="H5" s="73">
        <f t="shared" ref="H5:H39" si="0">SUM(G5-E5)</f>
        <v>650</v>
      </c>
      <c r="I5" s="140"/>
      <c r="J5" s="172" t="e">
        <f t="shared" ref="J5:J68" si="1">I5/E5</f>
        <v>#DIV/0!</v>
      </c>
      <c r="K5" s="172">
        <f t="shared" ref="K5:K68" si="2">I5/G5</f>
        <v>0</v>
      </c>
      <c r="L5" s="59" t="s">
        <v>239</v>
      </c>
      <c r="M5" s="75"/>
    </row>
    <row r="6" spans="1:23" x14ac:dyDescent="0.25">
      <c r="A6" s="60"/>
      <c r="B6" s="61" t="s">
        <v>113</v>
      </c>
      <c r="C6" s="53"/>
      <c r="D6" s="73">
        <v>324</v>
      </c>
      <c r="E6" s="53">
        <v>324</v>
      </c>
      <c r="F6" s="72">
        <v>182</v>
      </c>
      <c r="G6" s="72">
        <v>324</v>
      </c>
      <c r="H6" s="73">
        <f t="shared" si="0"/>
        <v>0</v>
      </c>
      <c r="I6" s="140">
        <v>350</v>
      </c>
      <c r="J6" s="172">
        <f t="shared" si="1"/>
        <v>1.0802469135802468</v>
      </c>
      <c r="K6" s="172">
        <f t="shared" si="2"/>
        <v>1.0802469135802468</v>
      </c>
      <c r="L6" s="59"/>
      <c r="M6" s="75"/>
    </row>
    <row r="7" spans="1:23" x14ac:dyDescent="0.25">
      <c r="A7" s="61"/>
      <c r="B7" s="61" t="s">
        <v>114</v>
      </c>
      <c r="C7" s="53"/>
      <c r="D7" s="73">
        <v>130</v>
      </c>
      <c r="E7" s="53">
        <v>120</v>
      </c>
      <c r="F7" s="72">
        <v>44</v>
      </c>
      <c r="G7" s="72">
        <v>62</v>
      </c>
      <c r="H7" s="73">
        <f t="shared" si="0"/>
        <v>-58</v>
      </c>
      <c r="I7" s="140">
        <v>120</v>
      </c>
      <c r="J7" s="172">
        <f t="shared" si="1"/>
        <v>1</v>
      </c>
      <c r="K7" s="172">
        <f t="shared" si="2"/>
        <v>1.935483870967742</v>
      </c>
      <c r="L7" s="59"/>
      <c r="M7" s="75"/>
    </row>
    <row r="8" spans="1:23" ht="14.25" customHeight="1" x14ac:dyDescent="0.25">
      <c r="A8" s="77"/>
      <c r="B8" s="61" t="s">
        <v>115</v>
      </c>
      <c r="C8" s="59"/>
      <c r="D8" s="73">
        <v>0</v>
      </c>
      <c r="E8" s="53">
        <v>400</v>
      </c>
      <c r="F8" s="72">
        <v>0</v>
      </c>
      <c r="G8" s="72">
        <v>0</v>
      </c>
      <c r="H8" s="73">
        <f t="shared" si="0"/>
        <v>-400</v>
      </c>
      <c r="I8" s="140">
        <v>400</v>
      </c>
      <c r="J8" s="172">
        <f t="shared" si="1"/>
        <v>1</v>
      </c>
      <c r="K8" s="172" t="e">
        <f t="shared" si="2"/>
        <v>#DIV/0!</v>
      </c>
      <c r="L8" s="59"/>
      <c r="M8" s="75"/>
    </row>
    <row r="9" spans="1:23" x14ac:dyDescent="0.25">
      <c r="A9" s="60" t="s">
        <v>116</v>
      </c>
      <c r="B9" s="61"/>
      <c r="C9" s="53"/>
      <c r="D9" s="73"/>
      <c r="E9" s="53"/>
      <c r="F9" s="72"/>
      <c r="G9" s="72"/>
      <c r="H9" s="73"/>
      <c r="I9" s="140"/>
      <c r="J9" s="172"/>
      <c r="K9" s="172"/>
      <c r="L9" s="59"/>
      <c r="M9" s="75"/>
    </row>
    <row r="10" spans="1:23" x14ac:dyDescent="0.25">
      <c r="A10" s="60"/>
      <c r="B10" s="61" t="s">
        <v>117</v>
      </c>
      <c r="C10" s="53"/>
      <c r="D10" s="73">
        <v>275</v>
      </c>
      <c r="E10" s="53">
        <v>275</v>
      </c>
      <c r="F10" s="72">
        <v>285</v>
      </c>
      <c r="G10" s="72">
        <v>285</v>
      </c>
      <c r="H10" s="73">
        <f t="shared" si="0"/>
        <v>10</v>
      </c>
      <c r="I10" s="140">
        <v>310</v>
      </c>
      <c r="J10" s="172">
        <f t="shared" si="1"/>
        <v>1.1272727272727272</v>
      </c>
      <c r="K10" s="172">
        <f t="shared" si="2"/>
        <v>1.0877192982456141</v>
      </c>
      <c r="L10" s="59"/>
      <c r="M10" s="75"/>
    </row>
    <row r="11" spans="1:23" ht="15" customHeight="1" x14ac:dyDescent="0.25">
      <c r="A11" s="60"/>
      <c r="B11" s="61" t="s">
        <v>118</v>
      </c>
      <c r="C11" s="53"/>
      <c r="D11" s="73">
        <v>300</v>
      </c>
      <c r="E11" s="53">
        <v>300</v>
      </c>
      <c r="F11" s="72">
        <v>300</v>
      </c>
      <c r="G11" s="72">
        <v>300</v>
      </c>
      <c r="H11" s="73">
        <f t="shared" si="0"/>
        <v>0</v>
      </c>
      <c r="I11" s="140">
        <v>320</v>
      </c>
      <c r="J11" s="172">
        <f t="shared" si="1"/>
        <v>1.0666666666666667</v>
      </c>
      <c r="K11" s="172">
        <f t="shared" si="2"/>
        <v>1.0666666666666667</v>
      </c>
      <c r="L11" s="59" t="s">
        <v>119</v>
      </c>
      <c r="M11" s="75"/>
    </row>
    <row r="12" spans="1:23" ht="15" customHeight="1" x14ac:dyDescent="0.25">
      <c r="A12" s="60"/>
      <c r="B12" s="61" t="s">
        <v>120</v>
      </c>
      <c r="C12" s="53"/>
      <c r="D12" s="73">
        <v>105</v>
      </c>
      <c r="E12" s="53">
        <v>165</v>
      </c>
      <c r="F12" s="72">
        <v>100</v>
      </c>
      <c r="G12" s="72">
        <v>100</v>
      </c>
      <c r="H12" s="73">
        <f t="shared" si="0"/>
        <v>-65</v>
      </c>
      <c r="I12" s="140">
        <v>100</v>
      </c>
      <c r="J12" s="172">
        <f t="shared" si="1"/>
        <v>0.60606060606060608</v>
      </c>
      <c r="K12" s="172">
        <f t="shared" si="2"/>
        <v>1</v>
      </c>
      <c r="L12" s="59"/>
      <c r="M12" s="75"/>
    </row>
    <row r="13" spans="1:23" ht="15" customHeight="1" x14ac:dyDescent="0.25">
      <c r="A13" s="61"/>
      <c r="B13" s="61" t="s">
        <v>121</v>
      </c>
      <c r="C13" s="53"/>
      <c r="D13" s="73">
        <v>455</v>
      </c>
      <c r="E13" s="53">
        <v>464</v>
      </c>
      <c r="F13" s="72">
        <v>461</v>
      </c>
      <c r="G13" s="78">
        <v>461</v>
      </c>
      <c r="H13" s="73">
        <f t="shared" si="0"/>
        <v>-3</v>
      </c>
      <c r="I13" s="140">
        <v>501</v>
      </c>
      <c r="J13" s="172">
        <f t="shared" si="1"/>
        <v>1.0797413793103448</v>
      </c>
      <c r="K13" s="172">
        <f t="shared" si="2"/>
        <v>1.086767895878525</v>
      </c>
      <c r="L13" s="79">
        <v>8.7999999999999995E-2</v>
      </c>
      <c r="M13" s="75"/>
    </row>
    <row r="14" spans="1:23" ht="15" customHeight="1" x14ac:dyDescent="0.25">
      <c r="A14" s="61"/>
      <c r="B14" s="61" t="s">
        <v>122</v>
      </c>
      <c r="C14" s="53"/>
      <c r="D14" s="73">
        <v>35</v>
      </c>
      <c r="E14" s="53">
        <v>35</v>
      </c>
      <c r="F14" s="72">
        <v>35</v>
      </c>
      <c r="G14" s="78">
        <v>35</v>
      </c>
      <c r="H14" s="73">
        <f t="shared" si="0"/>
        <v>0</v>
      </c>
      <c r="I14" s="140">
        <v>35</v>
      </c>
      <c r="J14" s="172">
        <f t="shared" si="1"/>
        <v>1</v>
      </c>
      <c r="K14" s="172">
        <f t="shared" si="2"/>
        <v>1</v>
      </c>
      <c r="L14" s="59"/>
      <c r="M14" s="75"/>
    </row>
    <row r="15" spans="1:23" ht="15" customHeight="1" x14ac:dyDescent="0.25">
      <c r="A15" s="60"/>
      <c r="B15" s="61" t="s">
        <v>123</v>
      </c>
      <c r="C15" s="53"/>
      <c r="D15" s="73">
        <v>1055</v>
      </c>
      <c r="E15" s="53">
        <v>1200</v>
      </c>
      <c r="F15" s="72">
        <v>1137</v>
      </c>
      <c r="G15" s="72">
        <v>1137</v>
      </c>
      <c r="H15" s="73">
        <f t="shared" si="0"/>
        <v>-63</v>
      </c>
      <c r="I15" s="140">
        <v>1200</v>
      </c>
      <c r="J15" s="172">
        <f t="shared" si="1"/>
        <v>1</v>
      </c>
      <c r="K15" s="172">
        <f t="shared" si="2"/>
        <v>1.0554089709762533</v>
      </c>
      <c r="L15" s="59" t="s">
        <v>249</v>
      </c>
      <c r="M15" s="75"/>
    </row>
    <row r="16" spans="1:23" ht="15" customHeight="1" x14ac:dyDescent="0.25">
      <c r="A16" s="60"/>
      <c r="B16" s="61" t="s">
        <v>124</v>
      </c>
      <c r="C16" s="53"/>
      <c r="D16" s="73">
        <v>0</v>
      </c>
      <c r="E16" s="53">
        <v>100</v>
      </c>
      <c r="F16" s="72">
        <v>0</v>
      </c>
      <c r="G16" s="72">
        <v>0</v>
      </c>
      <c r="H16" s="73">
        <f t="shared" si="0"/>
        <v>-100</v>
      </c>
      <c r="I16" s="140">
        <v>100</v>
      </c>
      <c r="J16" s="172">
        <f t="shared" si="1"/>
        <v>1</v>
      </c>
      <c r="K16" s="172" t="e">
        <f t="shared" si="2"/>
        <v>#DIV/0!</v>
      </c>
      <c r="L16" s="59"/>
      <c r="M16" s="75"/>
    </row>
    <row r="17" spans="1:13" ht="15" customHeight="1" x14ac:dyDescent="0.25">
      <c r="A17" s="60"/>
      <c r="B17" s="61" t="s">
        <v>125</v>
      </c>
      <c r="C17" s="53"/>
      <c r="D17" s="73">
        <v>363</v>
      </c>
      <c r="E17" s="53">
        <v>100</v>
      </c>
      <c r="F17" s="72">
        <v>218</v>
      </c>
      <c r="G17" s="72">
        <v>388</v>
      </c>
      <c r="H17" s="73">
        <f t="shared" si="0"/>
        <v>288</v>
      </c>
      <c r="I17" s="140">
        <v>400</v>
      </c>
      <c r="J17" s="172">
        <f t="shared" si="1"/>
        <v>4</v>
      </c>
      <c r="K17" s="172">
        <f t="shared" si="2"/>
        <v>1.0309278350515463</v>
      </c>
      <c r="L17" s="80"/>
      <c r="M17" s="75"/>
    </row>
    <row r="18" spans="1:13" ht="15" customHeight="1" x14ac:dyDescent="0.25">
      <c r="A18" s="61"/>
      <c r="B18" s="61" t="s">
        <v>126</v>
      </c>
      <c r="C18" s="53"/>
      <c r="D18" s="73">
        <v>728</v>
      </c>
      <c r="E18" s="53">
        <v>500</v>
      </c>
      <c r="F18" s="72">
        <v>76</v>
      </c>
      <c r="G18" s="72">
        <v>266</v>
      </c>
      <c r="H18" s="73">
        <f t="shared" si="0"/>
        <v>-234</v>
      </c>
      <c r="I18" s="140">
        <v>266</v>
      </c>
      <c r="J18" s="172">
        <f t="shared" si="1"/>
        <v>0.53200000000000003</v>
      </c>
      <c r="K18" s="172">
        <f t="shared" si="2"/>
        <v>1</v>
      </c>
      <c r="L18" s="80" t="s">
        <v>112</v>
      </c>
      <c r="M18" s="75"/>
    </row>
    <row r="19" spans="1:13" ht="15" customHeight="1" x14ac:dyDescent="0.25">
      <c r="A19" s="61"/>
      <c r="B19" s="61" t="s">
        <v>127</v>
      </c>
      <c r="C19" s="53"/>
      <c r="D19" s="73">
        <v>334</v>
      </c>
      <c r="E19" s="53">
        <v>400</v>
      </c>
      <c r="F19" s="72">
        <v>196</v>
      </c>
      <c r="G19" s="72">
        <v>356</v>
      </c>
      <c r="H19" s="73">
        <f t="shared" si="0"/>
        <v>-44</v>
      </c>
      <c r="I19" s="140">
        <v>400</v>
      </c>
      <c r="J19" s="172">
        <f t="shared" si="1"/>
        <v>1</v>
      </c>
      <c r="K19" s="172">
        <f t="shared" si="2"/>
        <v>1.1235955056179776</v>
      </c>
      <c r="L19" s="80" t="s">
        <v>250</v>
      </c>
      <c r="M19" s="75"/>
    </row>
    <row r="20" spans="1:13" ht="15" customHeight="1" x14ac:dyDescent="0.25">
      <c r="A20" s="61"/>
      <c r="B20" s="61" t="s">
        <v>128</v>
      </c>
      <c r="C20" s="53"/>
      <c r="D20" s="73">
        <v>409</v>
      </c>
      <c r="E20" s="53">
        <v>500</v>
      </c>
      <c r="F20" s="72">
        <v>65</v>
      </c>
      <c r="G20" s="72">
        <v>438</v>
      </c>
      <c r="H20" s="73">
        <f t="shared" si="0"/>
        <v>-62</v>
      </c>
      <c r="I20" s="140">
        <v>500</v>
      </c>
      <c r="J20" s="172">
        <f t="shared" si="1"/>
        <v>1</v>
      </c>
      <c r="K20" s="172">
        <f t="shared" si="2"/>
        <v>1.1415525114155252</v>
      </c>
      <c r="L20" s="80" t="s">
        <v>129</v>
      </c>
      <c r="M20" s="75"/>
    </row>
    <row r="21" spans="1:13" ht="15" customHeight="1" x14ac:dyDescent="0.25">
      <c r="A21" s="60"/>
      <c r="B21" s="61"/>
      <c r="C21" s="53"/>
      <c r="D21" s="73"/>
      <c r="E21" s="53"/>
      <c r="F21" s="72"/>
      <c r="G21" s="78"/>
      <c r="H21" s="73"/>
      <c r="J21" s="172"/>
      <c r="K21" s="172"/>
      <c r="L21" s="80"/>
      <c r="M21" s="75"/>
    </row>
    <row r="22" spans="1:13" ht="13.5" customHeight="1" x14ac:dyDescent="0.25">
      <c r="A22" s="61"/>
      <c r="B22" s="61" t="s">
        <v>238</v>
      </c>
      <c r="C22" s="53"/>
      <c r="D22" s="73"/>
      <c r="E22" s="53"/>
      <c r="F22" s="72">
        <v>117</v>
      </c>
      <c r="G22" s="72">
        <v>117</v>
      </c>
      <c r="H22" s="73">
        <f t="shared" si="0"/>
        <v>117</v>
      </c>
      <c r="J22" s="172"/>
      <c r="K22" s="172"/>
      <c r="L22" s="59"/>
      <c r="M22" s="75"/>
    </row>
    <row r="23" spans="1:13" ht="14.25" customHeight="1" x14ac:dyDescent="0.25">
      <c r="A23" s="77"/>
      <c r="B23" s="61" t="s">
        <v>182</v>
      </c>
      <c r="C23" s="59"/>
      <c r="D23" s="73"/>
      <c r="E23" s="53"/>
      <c r="F23" s="73"/>
      <c r="G23" s="73"/>
      <c r="H23" s="73">
        <f t="shared" si="0"/>
        <v>0</v>
      </c>
      <c r="J23" s="172"/>
      <c r="K23" s="172"/>
      <c r="L23" s="80" t="s">
        <v>185</v>
      </c>
      <c r="M23" s="75"/>
    </row>
    <row r="24" spans="1:13" ht="14.25" customHeight="1" x14ac:dyDescent="0.25">
      <c r="A24" s="77"/>
      <c r="B24" s="61"/>
      <c r="C24" s="53"/>
      <c r="D24" s="73"/>
      <c r="E24" s="53"/>
      <c r="F24" s="73"/>
      <c r="G24" s="73"/>
      <c r="H24" s="73">
        <f t="shared" si="0"/>
        <v>0</v>
      </c>
      <c r="J24" s="172"/>
      <c r="K24" s="172"/>
      <c r="L24" s="80"/>
      <c r="M24" s="75"/>
    </row>
    <row r="25" spans="1:13" x14ac:dyDescent="0.25">
      <c r="A25" s="81" t="s">
        <v>130</v>
      </c>
      <c r="B25" s="61"/>
      <c r="C25" s="53"/>
      <c r="D25" s="73"/>
      <c r="E25" s="53"/>
      <c r="F25" s="72"/>
      <c r="G25" s="72"/>
      <c r="H25" s="73">
        <f t="shared" si="0"/>
        <v>0</v>
      </c>
      <c r="J25" s="172"/>
      <c r="K25" s="172"/>
      <c r="L25" s="59"/>
      <c r="M25" s="75"/>
    </row>
    <row r="26" spans="1:13" x14ac:dyDescent="0.25">
      <c r="A26" s="77"/>
      <c r="B26" s="82" t="s">
        <v>131</v>
      </c>
      <c r="C26" s="53"/>
      <c r="D26" s="73">
        <v>461</v>
      </c>
      <c r="E26" s="53">
        <v>200</v>
      </c>
      <c r="F26" s="72">
        <v>370</v>
      </c>
      <c r="G26" s="72">
        <v>370</v>
      </c>
      <c r="H26" s="73">
        <f t="shared" si="0"/>
        <v>170</v>
      </c>
      <c r="I26" s="140">
        <v>200</v>
      </c>
      <c r="J26" s="172">
        <f t="shared" si="1"/>
        <v>1</v>
      </c>
      <c r="K26" s="172">
        <f t="shared" si="2"/>
        <v>0.54054054054054057</v>
      </c>
      <c r="L26" s="80" t="s">
        <v>132</v>
      </c>
      <c r="M26" s="75"/>
    </row>
    <row r="27" spans="1:13" ht="14.25" customHeight="1" x14ac:dyDescent="0.25">
      <c r="A27" s="77"/>
      <c r="B27" s="83" t="s">
        <v>133</v>
      </c>
      <c r="C27" s="53"/>
      <c r="D27" s="73">
        <v>2344</v>
      </c>
      <c r="E27" s="53">
        <v>2000</v>
      </c>
      <c r="F27" s="72">
        <v>1750</v>
      </c>
      <c r="G27" s="72">
        <v>2450</v>
      </c>
      <c r="H27" s="73">
        <f t="shared" si="0"/>
        <v>450</v>
      </c>
      <c r="I27" s="140">
        <v>2560</v>
      </c>
      <c r="J27" s="172">
        <f t="shared" si="1"/>
        <v>1.28</v>
      </c>
      <c r="K27" s="172">
        <f t="shared" si="2"/>
        <v>1.0448979591836736</v>
      </c>
      <c r="L27" s="84"/>
      <c r="M27" s="75"/>
    </row>
    <row r="28" spans="1:13" ht="14.25" customHeight="1" x14ac:dyDescent="0.25">
      <c r="A28" s="61"/>
      <c r="B28" s="83" t="s">
        <v>134</v>
      </c>
      <c r="C28" s="53"/>
      <c r="D28" s="73">
        <v>260</v>
      </c>
      <c r="E28" s="53">
        <v>500</v>
      </c>
      <c r="F28" s="72">
        <v>861</v>
      </c>
      <c r="G28" s="72">
        <v>1411</v>
      </c>
      <c r="H28" s="73">
        <f t="shared" si="0"/>
        <v>911</v>
      </c>
      <c r="I28" s="140">
        <v>2300</v>
      </c>
      <c r="J28" s="172">
        <f t="shared" si="1"/>
        <v>4.5999999999999996</v>
      </c>
      <c r="K28" s="172">
        <f t="shared" si="2"/>
        <v>1.630049610205528</v>
      </c>
      <c r="L28" s="80" t="s">
        <v>251</v>
      </c>
      <c r="M28" s="75"/>
    </row>
    <row r="29" spans="1:13" ht="14.25" customHeight="1" x14ac:dyDescent="0.25">
      <c r="B29" s="52" t="s">
        <v>135</v>
      </c>
      <c r="C29" s="53"/>
      <c r="D29" s="73">
        <v>2344</v>
      </c>
      <c r="E29" s="53">
        <v>2000</v>
      </c>
      <c r="F29" s="72">
        <v>1100</v>
      </c>
      <c r="G29" s="72">
        <v>1320</v>
      </c>
      <c r="H29" s="73">
        <f t="shared" si="0"/>
        <v>-680</v>
      </c>
      <c r="I29" s="140">
        <v>1440</v>
      </c>
      <c r="J29" s="172">
        <f t="shared" si="1"/>
        <v>0.72</v>
      </c>
      <c r="K29" s="172">
        <f t="shared" si="2"/>
        <v>1.0909090909090908</v>
      </c>
      <c r="L29" s="80"/>
      <c r="M29" s="75"/>
    </row>
    <row r="30" spans="1:13" ht="14.25" customHeight="1" x14ac:dyDescent="0.25">
      <c r="B30" s="52" t="s">
        <v>184</v>
      </c>
      <c r="C30" s="53"/>
      <c r="D30" s="73">
        <v>303</v>
      </c>
      <c r="E30" s="53">
        <v>610</v>
      </c>
      <c r="F30" s="72">
        <v>91</v>
      </c>
      <c r="G30" s="72">
        <v>150</v>
      </c>
      <c r="H30" s="73">
        <f t="shared" si="0"/>
        <v>-460</v>
      </c>
      <c r="I30" s="140">
        <v>300</v>
      </c>
      <c r="J30" s="172">
        <f t="shared" si="1"/>
        <v>0.49180327868852458</v>
      </c>
      <c r="K30" s="172">
        <f t="shared" si="2"/>
        <v>2</v>
      </c>
      <c r="L30" s="80" t="s">
        <v>252</v>
      </c>
      <c r="M30" s="75"/>
    </row>
    <row r="31" spans="1:13" ht="14.25" customHeight="1" x14ac:dyDescent="0.25">
      <c r="A31" s="60" t="s">
        <v>136</v>
      </c>
      <c r="B31" s="61"/>
      <c r="C31" s="59"/>
      <c r="D31" s="73">
        <v>1200</v>
      </c>
      <c r="E31" s="53">
        <v>1100</v>
      </c>
      <c r="F31" s="72">
        <v>350</v>
      </c>
      <c r="G31" s="72">
        <v>550</v>
      </c>
      <c r="H31" s="73">
        <f t="shared" si="0"/>
        <v>-550</v>
      </c>
      <c r="I31" s="140">
        <v>1100</v>
      </c>
      <c r="J31" s="172">
        <f t="shared" si="1"/>
        <v>1</v>
      </c>
      <c r="K31" s="172">
        <f t="shared" si="2"/>
        <v>2</v>
      </c>
      <c r="L31" s="80" t="s">
        <v>253</v>
      </c>
      <c r="M31" s="75"/>
    </row>
    <row r="32" spans="1:13" x14ac:dyDescent="0.25">
      <c r="A32" s="60" t="s">
        <v>137</v>
      </c>
      <c r="B32" s="61"/>
      <c r="C32" s="53"/>
      <c r="D32" s="73"/>
      <c r="E32" s="53"/>
      <c r="F32" s="72"/>
      <c r="G32" s="72"/>
      <c r="H32" s="73"/>
      <c r="J32" s="172"/>
      <c r="K32" s="172"/>
      <c r="L32" s="80"/>
      <c r="M32" s="75"/>
    </row>
    <row r="33" spans="1:15" ht="12.6" customHeight="1" x14ac:dyDescent="0.25">
      <c r="A33" s="61"/>
      <c r="B33" s="61" t="s">
        <v>138</v>
      </c>
      <c r="C33" s="53"/>
      <c r="D33" s="73">
        <v>1423</v>
      </c>
      <c r="E33" s="53">
        <v>2000</v>
      </c>
      <c r="F33" s="72">
        <v>791</v>
      </c>
      <c r="G33" s="72">
        <v>1360</v>
      </c>
      <c r="H33" s="73">
        <f t="shared" si="0"/>
        <v>-640</v>
      </c>
      <c r="I33" s="140">
        <v>5000</v>
      </c>
      <c r="J33" s="172">
        <f t="shared" si="1"/>
        <v>2.5</v>
      </c>
      <c r="K33" s="172">
        <f t="shared" si="2"/>
        <v>3.6764705882352939</v>
      </c>
      <c r="L33" s="80" t="s">
        <v>266</v>
      </c>
      <c r="M33" s="75"/>
    </row>
    <row r="34" spans="1:15" ht="14.25" customHeight="1" x14ac:dyDescent="0.25">
      <c r="A34" s="77"/>
      <c r="B34" s="61" t="s">
        <v>139</v>
      </c>
      <c r="C34" s="61"/>
      <c r="D34" s="72">
        <v>200</v>
      </c>
      <c r="E34" s="53">
        <v>280</v>
      </c>
      <c r="F34" s="72">
        <v>470</v>
      </c>
      <c r="G34" s="72">
        <v>940</v>
      </c>
      <c r="H34" s="73">
        <f t="shared" si="0"/>
        <v>660</v>
      </c>
      <c r="I34" s="140">
        <v>940</v>
      </c>
      <c r="J34" s="172">
        <f t="shared" si="1"/>
        <v>3.3571428571428572</v>
      </c>
      <c r="K34" s="172">
        <f t="shared" si="2"/>
        <v>1</v>
      </c>
      <c r="L34" s="61" t="s">
        <v>254</v>
      </c>
      <c r="M34" s="75"/>
    </row>
    <row r="35" spans="1:15" ht="14.25" customHeight="1" x14ac:dyDescent="0.25">
      <c r="A35" s="77"/>
      <c r="B35" s="61" t="s">
        <v>140</v>
      </c>
      <c r="C35" s="28"/>
      <c r="D35" s="72"/>
      <c r="E35" s="53">
        <v>100</v>
      </c>
      <c r="F35" s="72">
        <v>0</v>
      </c>
      <c r="G35" s="72">
        <v>0</v>
      </c>
      <c r="H35" s="73">
        <f t="shared" si="0"/>
        <v>-100</v>
      </c>
      <c r="I35" s="53" t="s">
        <v>112</v>
      </c>
      <c r="J35" s="172" t="e">
        <f t="shared" si="1"/>
        <v>#VALUE!</v>
      </c>
      <c r="K35" s="172" t="e">
        <f t="shared" si="2"/>
        <v>#VALUE!</v>
      </c>
      <c r="L35" s="61" t="s">
        <v>141</v>
      </c>
      <c r="M35" s="75"/>
    </row>
    <row r="36" spans="1:15" ht="14.25" customHeight="1" x14ac:dyDescent="0.25">
      <c r="A36" s="60" t="s">
        <v>142</v>
      </c>
      <c r="B36" s="61"/>
      <c r="C36" s="28"/>
      <c r="D36" s="72"/>
      <c r="E36" s="53"/>
      <c r="F36" s="72"/>
      <c r="G36" s="72"/>
      <c r="H36" s="73"/>
      <c r="J36" s="172"/>
      <c r="K36" s="172"/>
      <c r="L36" s="61" t="s">
        <v>255</v>
      </c>
      <c r="M36" s="75"/>
    </row>
    <row r="37" spans="1:15" x14ac:dyDescent="0.25">
      <c r="A37" s="77"/>
      <c r="B37" s="61" t="s">
        <v>256</v>
      </c>
      <c r="C37" s="53"/>
      <c r="D37" s="72"/>
      <c r="E37" s="53">
        <v>150</v>
      </c>
      <c r="F37" s="72"/>
      <c r="G37" s="72">
        <v>150</v>
      </c>
      <c r="H37" s="73">
        <f t="shared" si="0"/>
        <v>0</v>
      </c>
      <c r="I37" s="140">
        <v>200</v>
      </c>
      <c r="J37" s="172">
        <f t="shared" si="1"/>
        <v>1.3333333333333333</v>
      </c>
      <c r="K37" s="172">
        <f t="shared" si="2"/>
        <v>1.3333333333333333</v>
      </c>
      <c r="L37" s="85"/>
      <c r="M37" s="75"/>
    </row>
    <row r="38" spans="1:15" s="28" customFormat="1" x14ac:dyDescent="0.25">
      <c r="A38" s="61"/>
      <c r="B38" s="61" t="s">
        <v>143</v>
      </c>
      <c r="D38" s="72">
        <v>46</v>
      </c>
      <c r="E38" s="28">
        <v>50</v>
      </c>
      <c r="F38" s="72">
        <v>50</v>
      </c>
      <c r="G38" s="72">
        <v>50</v>
      </c>
      <c r="H38" s="72">
        <f t="shared" si="0"/>
        <v>0</v>
      </c>
      <c r="I38" s="140">
        <v>50</v>
      </c>
      <c r="J38" s="172">
        <f t="shared" si="1"/>
        <v>1</v>
      </c>
      <c r="K38" s="172">
        <f t="shared" si="2"/>
        <v>1</v>
      </c>
      <c r="L38" s="61"/>
      <c r="M38" s="61"/>
    </row>
    <row r="39" spans="1:15" s="28" customFormat="1" x14ac:dyDescent="0.25">
      <c r="A39" s="61"/>
      <c r="B39" s="61" t="s">
        <v>183</v>
      </c>
      <c r="D39" s="72"/>
      <c r="E39" s="28">
        <v>200</v>
      </c>
      <c r="F39" s="72"/>
      <c r="G39" s="72">
        <v>200</v>
      </c>
      <c r="H39" s="72">
        <f t="shared" si="0"/>
        <v>0</v>
      </c>
      <c r="I39" s="140">
        <v>200</v>
      </c>
      <c r="J39" s="172">
        <f t="shared" si="1"/>
        <v>1</v>
      </c>
      <c r="K39" s="172">
        <f t="shared" si="2"/>
        <v>1</v>
      </c>
      <c r="L39" s="61"/>
      <c r="M39" s="61"/>
    </row>
    <row r="40" spans="1:15" s="28" customFormat="1" ht="18" customHeight="1" x14ac:dyDescent="0.25">
      <c r="A40" s="61"/>
      <c r="B40" s="86" t="s">
        <v>181</v>
      </c>
      <c r="C40" s="53" t="s">
        <v>186</v>
      </c>
      <c r="D40" s="123">
        <f>SUM(D4:D39)</f>
        <v>23573</v>
      </c>
      <c r="E40" s="123">
        <f>SUM(E4:E39)</f>
        <v>24783</v>
      </c>
      <c r="F40" s="123">
        <f>SUM(F4:F39)</f>
        <v>15043</v>
      </c>
      <c r="G40" s="123">
        <f>SUM(G4:G39)</f>
        <v>24139</v>
      </c>
      <c r="H40" s="123">
        <f t="shared" ref="H40:H56" si="3">SUM(G40-E40)</f>
        <v>-644</v>
      </c>
      <c r="I40" s="123">
        <f>SUM(I4:I39)</f>
        <v>30792</v>
      </c>
      <c r="J40" s="172">
        <f t="shared" si="1"/>
        <v>1.2424645926643263</v>
      </c>
      <c r="K40" s="172">
        <f t="shared" si="2"/>
        <v>1.2756120800364554</v>
      </c>
      <c r="L40" s="74">
        <f>SUM(I40-E40)</f>
        <v>6009</v>
      </c>
      <c r="M40" s="61"/>
      <c r="N40" s="49"/>
    </row>
    <row r="41" spans="1:15" s="28" customFormat="1" ht="18" customHeight="1" x14ac:dyDescent="0.25">
      <c r="A41" s="88"/>
      <c r="B41" s="89"/>
      <c r="C41" s="53"/>
      <c r="D41" s="90"/>
      <c r="E41" s="72"/>
      <c r="F41" s="90"/>
      <c r="G41" s="90"/>
      <c r="H41" s="90"/>
      <c r="I41" s="90"/>
      <c r="J41" s="172" t="e">
        <f t="shared" si="1"/>
        <v>#DIV/0!</v>
      </c>
      <c r="K41" s="172"/>
      <c r="L41" s="59"/>
      <c r="M41" s="61"/>
    </row>
    <row r="42" spans="1:15" ht="14.25" customHeight="1" x14ac:dyDescent="0.25">
      <c r="A42" s="60" t="s">
        <v>144</v>
      </c>
      <c r="B42" s="61"/>
      <c r="C42" s="59"/>
      <c r="D42" s="90"/>
      <c r="E42" s="73"/>
      <c r="F42" s="90" t="s">
        <v>272</v>
      </c>
      <c r="G42" s="90">
        <v>3829</v>
      </c>
      <c r="H42" s="91"/>
      <c r="I42" s="92"/>
      <c r="J42" s="172" t="e">
        <f t="shared" si="1"/>
        <v>#DIV/0!</v>
      </c>
      <c r="K42" s="172"/>
      <c r="L42" s="80"/>
      <c r="M42" s="75"/>
      <c r="N42" s="75"/>
    </row>
    <row r="43" spans="1:15" x14ac:dyDescent="0.25">
      <c r="A43" s="61"/>
      <c r="B43" s="61" t="s">
        <v>145</v>
      </c>
      <c r="C43" s="127"/>
      <c r="D43" s="72">
        <v>1075</v>
      </c>
      <c r="E43" s="73">
        <v>3000</v>
      </c>
      <c r="F43" s="90">
        <v>2179</v>
      </c>
      <c r="G43" s="90">
        <v>0</v>
      </c>
      <c r="H43" s="93">
        <f t="shared" si="3"/>
        <v>-3000</v>
      </c>
      <c r="I43" s="94">
        <v>2000</v>
      </c>
      <c r="J43" s="172">
        <f t="shared" si="1"/>
        <v>0.66666666666666663</v>
      </c>
      <c r="K43" s="172" t="e">
        <f t="shared" si="2"/>
        <v>#DIV/0!</v>
      </c>
      <c r="L43" s="95"/>
      <c r="M43" s="96"/>
      <c r="N43" s="75"/>
    </row>
    <row r="44" spans="1:15" ht="14.25" customHeight="1" x14ac:dyDescent="0.25">
      <c r="A44" s="61"/>
      <c r="B44" s="61" t="s">
        <v>243</v>
      </c>
      <c r="C44" s="59"/>
      <c r="D44" s="72"/>
      <c r="E44" s="73">
        <v>200</v>
      </c>
      <c r="F44" s="90">
        <v>200</v>
      </c>
      <c r="G44" s="90">
        <v>0</v>
      </c>
      <c r="H44" s="93">
        <f t="shared" si="3"/>
        <v>-200</v>
      </c>
      <c r="I44" s="97">
        <v>200</v>
      </c>
      <c r="J44" s="172">
        <f t="shared" si="1"/>
        <v>1</v>
      </c>
      <c r="K44" s="172" t="e">
        <f t="shared" si="2"/>
        <v>#DIV/0!</v>
      </c>
      <c r="L44" s="95" t="s">
        <v>257</v>
      </c>
      <c r="M44" s="96"/>
      <c r="N44" s="75"/>
    </row>
    <row r="45" spans="1:15" x14ac:dyDescent="0.25">
      <c r="A45" s="61"/>
      <c r="B45" s="61" t="s">
        <v>52</v>
      </c>
      <c r="C45" s="59"/>
      <c r="D45" s="72">
        <v>1215</v>
      </c>
      <c r="E45" s="73">
        <v>300</v>
      </c>
      <c r="F45" s="90">
        <v>300</v>
      </c>
      <c r="G45" s="90">
        <v>0</v>
      </c>
      <c r="H45" s="93">
        <f t="shared" si="3"/>
        <v>-300</v>
      </c>
      <c r="I45" s="97">
        <v>300</v>
      </c>
      <c r="J45" s="172">
        <f t="shared" si="1"/>
        <v>1</v>
      </c>
      <c r="K45" s="172" t="e">
        <f t="shared" si="2"/>
        <v>#DIV/0!</v>
      </c>
      <c r="L45" s="84" t="s">
        <v>259</v>
      </c>
      <c r="M45" s="98"/>
      <c r="N45" s="75"/>
      <c r="O45" s="71"/>
    </row>
    <row r="46" spans="1:15" x14ac:dyDescent="0.25">
      <c r="A46" s="61"/>
      <c r="B46" s="61" t="s">
        <v>267</v>
      </c>
      <c r="C46" s="59"/>
      <c r="D46" s="90">
        <v>0</v>
      </c>
      <c r="E46" s="73">
        <v>2250</v>
      </c>
      <c r="F46" s="90">
        <v>2250</v>
      </c>
      <c r="G46" s="90">
        <v>1100</v>
      </c>
      <c r="H46" s="99">
        <f>SUM(G46-E46)</f>
        <v>-1150</v>
      </c>
      <c r="I46" s="100"/>
      <c r="J46" s="172">
        <f t="shared" si="1"/>
        <v>0</v>
      </c>
      <c r="K46" s="172">
        <f t="shared" si="2"/>
        <v>0</v>
      </c>
      <c r="L46" s="59" t="s">
        <v>260</v>
      </c>
      <c r="M46" s="75"/>
      <c r="N46" s="75"/>
    </row>
    <row r="47" spans="1:15" x14ac:dyDescent="0.25">
      <c r="A47" s="61"/>
      <c r="B47" s="61" t="s">
        <v>242</v>
      </c>
      <c r="C47" s="59"/>
      <c r="D47" s="90">
        <v>925</v>
      </c>
      <c r="E47" s="73">
        <v>500</v>
      </c>
      <c r="F47" s="90">
        <v>500</v>
      </c>
      <c r="G47" s="90">
        <v>500</v>
      </c>
      <c r="H47" s="93">
        <f t="shared" ref="H47:H49" si="4">SUM(G47-E47)</f>
        <v>0</v>
      </c>
      <c r="I47" s="100">
        <v>500</v>
      </c>
      <c r="J47" s="172">
        <f t="shared" si="1"/>
        <v>1</v>
      </c>
      <c r="K47" s="172">
        <f t="shared" si="2"/>
        <v>1</v>
      </c>
      <c r="L47" s="59" t="s">
        <v>258</v>
      </c>
      <c r="M47" s="75"/>
      <c r="N47" s="75"/>
    </row>
    <row r="48" spans="1:15" x14ac:dyDescent="0.25">
      <c r="A48" s="61"/>
      <c r="B48" s="61" t="s">
        <v>200</v>
      </c>
      <c r="C48" s="59"/>
      <c r="D48" s="90"/>
      <c r="E48" s="73">
        <v>500</v>
      </c>
      <c r="F48" s="90">
        <v>307</v>
      </c>
      <c r="G48" s="90">
        <v>307</v>
      </c>
      <c r="H48" s="93">
        <f t="shared" si="4"/>
        <v>-193</v>
      </c>
      <c r="I48" s="100"/>
      <c r="J48" s="172">
        <f t="shared" si="1"/>
        <v>0</v>
      </c>
      <c r="K48" s="172">
        <f t="shared" si="2"/>
        <v>0</v>
      </c>
      <c r="L48" s="59"/>
      <c r="M48" s="75"/>
      <c r="N48" s="75"/>
    </row>
    <row r="49" spans="1:14" ht="14.4" thickBot="1" x14ac:dyDescent="0.3">
      <c r="A49" s="52"/>
      <c r="B49" s="52" t="s">
        <v>190</v>
      </c>
      <c r="C49" s="59"/>
      <c r="D49" s="157">
        <f>SUM(D43:D48)</f>
        <v>3215</v>
      </c>
      <c r="E49" s="158">
        <f>SUM(E43:E48)</f>
        <v>6750</v>
      </c>
      <c r="F49" s="159">
        <f>SUM(F43:F48)</f>
        <v>5736</v>
      </c>
      <c r="G49" s="157">
        <f>SUM(G42:G48)</f>
        <v>5736</v>
      </c>
      <c r="H49" s="160">
        <f t="shared" si="4"/>
        <v>-1014</v>
      </c>
      <c r="I49" s="161">
        <f>SUM(I43:I48)</f>
        <v>3000</v>
      </c>
      <c r="J49" s="172">
        <f t="shared" si="1"/>
        <v>0.44444444444444442</v>
      </c>
      <c r="K49" s="172">
        <f t="shared" si="2"/>
        <v>0.52301255230125521</v>
      </c>
      <c r="L49" s="59" t="s">
        <v>4</v>
      </c>
      <c r="M49" s="75"/>
      <c r="N49" s="75"/>
    </row>
    <row r="50" spans="1:14" ht="14.4" thickTop="1" x14ac:dyDescent="0.25">
      <c r="A50" s="52"/>
      <c r="B50" s="61"/>
      <c r="C50" s="59"/>
      <c r="D50" s="152"/>
      <c r="E50" s="153"/>
      <c r="F50" s="154"/>
      <c r="G50" s="154"/>
      <c r="H50" s="155"/>
      <c r="I50" s="156"/>
      <c r="J50" s="172"/>
      <c r="K50" s="172"/>
      <c r="L50" s="59"/>
      <c r="M50" s="75"/>
      <c r="N50" s="75"/>
    </row>
    <row r="51" spans="1:14" x14ac:dyDescent="0.25">
      <c r="B51" s="138" t="s">
        <v>146</v>
      </c>
      <c r="C51" s="59"/>
      <c r="D51" s="104">
        <v>10001</v>
      </c>
      <c r="E51" s="73">
        <v>3250</v>
      </c>
      <c r="F51" s="90">
        <v>0</v>
      </c>
      <c r="G51" s="90">
        <v>0</v>
      </c>
      <c r="H51" s="93">
        <f t="shared" si="3"/>
        <v>-3250</v>
      </c>
      <c r="I51" s="100">
        <v>5500</v>
      </c>
      <c r="J51" s="172">
        <f t="shared" si="1"/>
        <v>1.6923076923076923</v>
      </c>
      <c r="K51" s="172" t="e">
        <f t="shared" si="2"/>
        <v>#DIV/0!</v>
      </c>
      <c r="L51" s="59">
        <v>5500</v>
      </c>
      <c r="M51" s="75"/>
      <c r="N51" s="75"/>
    </row>
    <row r="52" spans="1:14" x14ac:dyDescent="0.25">
      <c r="A52" s="61"/>
      <c r="B52" s="82"/>
      <c r="C52" s="59"/>
      <c r="D52" s="104"/>
      <c r="E52" s="73"/>
      <c r="F52" s="72">
        <v>8798</v>
      </c>
      <c r="G52" s="90">
        <v>8798</v>
      </c>
      <c r="H52" s="93"/>
      <c r="I52" s="103"/>
      <c r="J52" s="172" t="e">
        <f t="shared" si="1"/>
        <v>#DIV/0!</v>
      </c>
      <c r="K52" s="172">
        <f t="shared" si="2"/>
        <v>0</v>
      </c>
      <c r="L52" s="59" t="s">
        <v>246</v>
      </c>
      <c r="M52" s="75"/>
      <c r="N52" s="75"/>
    </row>
    <row r="53" spans="1:14" x14ac:dyDescent="0.25">
      <c r="A53" s="105"/>
      <c r="B53" s="139" t="s">
        <v>189</v>
      </c>
      <c r="C53" s="53" t="s">
        <v>187</v>
      </c>
      <c r="D53" s="106">
        <f>SUM(D49:D52)</f>
        <v>13216</v>
      </c>
      <c r="E53" s="107">
        <f>SUM(E49:E52)</f>
        <v>10000</v>
      </c>
      <c r="F53" s="108">
        <f t="shared" ref="F53:G53" si="5">SUM(F49:F52)</f>
        <v>14534</v>
      </c>
      <c r="G53" s="108">
        <f t="shared" si="5"/>
        <v>14534</v>
      </c>
      <c r="H53" s="109">
        <f t="shared" si="3"/>
        <v>4534</v>
      </c>
      <c r="I53" s="110">
        <f>SUM(I49:I52)</f>
        <v>8500</v>
      </c>
      <c r="J53" s="172">
        <f t="shared" si="1"/>
        <v>0.85</v>
      </c>
      <c r="K53" s="172">
        <f t="shared" si="2"/>
        <v>0.58483555800192655</v>
      </c>
      <c r="L53" s="53"/>
    </row>
    <row r="54" spans="1:14" x14ac:dyDescent="0.25">
      <c r="A54" s="105"/>
      <c r="B54" s="86"/>
      <c r="C54" s="53"/>
      <c r="D54" s="106"/>
      <c r="E54" s="107"/>
      <c r="F54" s="108"/>
      <c r="G54" s="108"/>
      <c r="H54" s="109"/>
      <c r="I54" s="110"/>
      <c r="J54" s="172"/>
      <c r="K54" s="172"/>
      <c r="L54" s="53"/>
    </row>
    <row r="55" spans="1:14" x14ac:dyDescent="0.25">
      <c r="A55" s="111"/>
      <c r="B55" s="86" t="s">
        <v>180</v>
      </c>
      <c r="C55" s="53" t="s">
        <v>188</v>
      </c>
      <c r="D55" s="162">
        <f>SUM(D40+D53)</f>
        <v>36789</v>
      </c>
      <c r="E55" s="163">
        <f t="shared" ref="E55:I55" si="6">SUM(E40+E53)</f>
        <v>34783</v>
      </c>
      <c r="F55" s="164">
        <f t="shared" si="6"/>
        <v>29577</v>
      </c>
      <c r="G55" s="165">
        <f t="shared" si="6"/>
        <v>38673</v>
      </c>
      <c r="H55" s="166">
        <f t="shared" ref="H55" si="7">SUM(G55-E55)</f>
        <v>3890</v>
      </c>
      <c r="I55" s="123">
        <f t="shared" si="6"/>
        <v>39292</v>
      </c>
      <c r="J55" s="172">
        <f t="shared" si="1"/>
        <v>1.1296322916367192</v>
      </c>
      <c r="K55" s="172">
        <f t="shared" si="2"/>
        <v>1.0160059990174024</v>
      </c>
      <c r="L55" s="53"/>
    </row>
    <row r="56" spans="1:14" ht="14.4" x14ac:dyDescent="0.3">
      <c r="A56" s="60" t="s">
        <v>0</v>
      </c>
      <c r="B56" s="114"/>
      <c r="C56" s="59"/>
      <c r="D56" s="90"/>
      <c r="E56" s="73"/>
      <c r="F56" s="90"/>
      <c r="G56" s="115"/>
      <c r="H56" s="116">
        <f t="shared" si="3"/>
        <v>0</v>
      </c>
      <c r="I56" s="115"/>
      <c r="J56" s="172"/>
      <c r="K56" s="172"/>
      <c r="L56" s="117"/>
      <c r="N56" s="118"/>
    </row>
    <row r="57" spans="1:14" x14ac:dyDescent="0.25">
      <c r="A57" s="61"/>
      <c r="B57" s="61" t="s">
        <v>147</v>
      </c>
      <c r="C57" s="59"/>
      <c r="D57" s="90">
        <v>34148</v>
      </c>
      <c r="E57" s="73">
        <v>35172</v>
      </c>
      <c r="F57" s="90">
        <v>35172</v>
      </c>
      <c r="G57" s="115">
        <v>35172</v>
      </c>
      <c r="H57" s="116"/>
      <c r="I57" s="119">
        <v>37947</v>
      </c>
      <c r="J57" s="172">
        <f>(I57-E57)/E57*100</f>
        <v>7.8897987035141588</v>
      </c>
      <c r="K57" s="172">
        <f t="shared" si="2"/>
        <v>1.0788979870351416</v>
      </c>
      <c r="L57" s="120" t="s">
        <v>268</v>
      </c>
    </row>
    <row r="58" spans="1:14" ht="14.4" x14ac:dyDescent="0.3">
      <c r="A58" s="61"/>
      <c r="B58" s="61" t="s">
        <v>148</v>
      </c>
      <c r="C58" s="59"/>
      <c r="D58" s="90">
        <v>170</v>
      </c>
      <c r="E58" s="73">
        <v>140</v>
      </c>
      <c r="F58" s="90"/>
      <c r="G58" s="115">
        <v>143</v>
      </c>
      <c r="H58" s="116"/>
      <c r="I58" s="90">
        <v>145</v>
      </c>
      <c r="J58" s="172">
        <f t="shared" si="1"/>
        <v>1.0357142857142858</v>
      </c>
      <c r="K58" s="172">
        <f t="shared" si="2"/>
        <v>1.013986013986014</v>
      </c>
      <c r="L58" s="59"/>
      <c r="N58" s="118"/>
    </row>
    <row r="59" spans="1:14" x14ac:dyDescent="0.25">
      <c r="A59" s="61"/>
      <c r="B59" s="61" t="s">
        <v>149</v>
      </c>
      <c r="C59" s="59"/>
      <c r="D59" s="90"/>
      <c r="E59" s="73"/>
      <c r="F59" s="121"/>
      <c r="G59" s="115"/>
      <c r="H59" s="116"/>
      <c r="I59" s="90">
        <v>0</v>
      </c>
      <c r="J59" s="172"/>
      <c r="K59" s="172"/>
      <c r="L59" s="59"/>
    </row>
    <row r="60" spans="1:14" x14ac:dyDescent="0.25">
      <c r="A60" s="61"/>
      <c r="B60" s="61" t="s">
        <v>150</v>
      </c>
      <c r="C60" s="59"/>
      <c r="D60" s="90">
        <v>250</v>
      </c>
      <c r="E60" s="73">
        <v>0</v>
      </c>
      <c r="F60" s="121"/>
      <c r="G60" s="115">
        <v>0</v>
      </c>
      <c r="H60" s="116"/>
      <c r="I60" s="90"/>
      <c r="J60" s="172"/>
      <c r="K60" s="172"/>
      <c r="L60" s="59"/>
    </row>
    <row r="61" spans="1:14" x14ac:dyDescent="0.25">
      <c r="A61" s="52" t="s">
        <v>151</v>
      </c>
      <c r="B61" s="61"/>
      <c r="C61" s="59"/>
      <c r="D61" s="101">
        <f>SUM(D57:D60)</f>
        <v>34568</v>
      </c>
      <c r="E61" s="102">
        <f>SUM(E57:E60)</f>
        <v>35312</v>
      </c>
      <c r="F61" s="122">
        <f t="shared" ref="F61:I61" si="8">SUM(F57:F60)</f>
        <v>35172</v>
      </c>
      <c r="G61" s="112">
        <f t="shared" si="8"/>
        <v>35315</v>
      </c>
      <c r="H61" s="113">
        <f t="shared" ref="H61" si="9">SUM(G61-E61)</f>
        <v>3</v>
      </c>
      <c r="I61" s="101">
        <f t="shared" si="8"/>
        <v>38092</v>
      </c>
      <c r="J61" s="172">
        <f t="shared" si="1"/>
        <v>1.0787267784322609</v>
      </c>
      <c r="K61" s="172">
        <f t="shared" si="2"/>
        <v>1.0786351408749824</v>
      </c>
      <c r="L61" s="59"/>
    </row>
    <row r="62" spans="1:14" x14ac:dyDescent="0.25">
      <c r="A62" s="61"/>
      <c r="B62" s="83" t="s">
        <v>152</v>
      </c>
      <c r="C62" s="59"/>
      <c r="D62" s="90">
        <v>26236</v>
      </c>
      <c r="E62" s="73"/>
      <c r="F62" s="121">
        <v>8511</v>
      </c>
      <c r="G62" s="115">
        <v>8511</v>
      </c>
      <c r="H62" s="116"/>
      <c r="I62" s="90"/>
      <c r="J62" s="172" t="e">
        <f t="shared" si="1"/>
        <v>#DIV/0!</v>
      </c>
      <c r="K62" s="172">
        <f t="shared" si="2"/>
        <v>0</v>
      </c>
      <c r="L62" s="59" t="s">
        <v>248</v>
      </c>
    </row>
    <row r="63" spans="1:14" x14ac:dyDescent="0.25">
      <c r="A63" s="61"/>
      <c r="B63" s="61"/>
      <c r="C63" s="59"/>
      <c r="D63" s="101">
        <v>0</v>
      </c>
      <c r="E63" s="73"/>
      <c r="F63" s="90">
        <v>2115</v>
      </c>
      <c r="G63" s="115">
        <v>1755</v>
      </c>
      <c r="H63" s="116"/>
      <c r="I63" s="115">
        <v>1200</v>
      </c>
      <c r="J63" s="172" t="e">
        <f t="shared" si="1"/>
        <v>#DIV/0!</v>
      </c>
      <c r="K63" s="172">
        <f t="shared" si="2"/>
        <v>0.68376068376068377</v>
      </c>
      <c r="L63" s="59" t="s">
        <v>241</v>
      </c>
    </row>
    <row r="64" spans="1:14" x14ac:dyDescent="0.25">
      <c r="A64" s="60"/>
      <c r="B64" s="86" t="s">
        <v>153</v>
      </c>
      <c r="C64" s="59"/>
      <c r="D64" s="101">
        <f>SUM(D61:D63)</f>
        <v>60804</v>
      </c>
      <c r="E64" s="102">
        <f t="shared" ref="E64:I64" si="10">SUM(E61:E63)</f>
        <v>35312</v>
      </c>
      <c r="F64" s="101">
        <f t="shared" si="10"/>
        <v>45798</v>
      </c>
      <c r="G64" s="112">
        <f t="shared" si="10"/>
        <v>45581</v>
      </c>
      <c r="H64" s="113">
        <f t="shared" ref="H64" si="11">SUM(G64-E64)</f>
        <v>10269</v>
      </c>
      <c r="I64" s="87">
        <f t="shared" si="10"/>
        <v>39292</v>
      </c>
      <c r="J64" s="172">
        <f t="shared" si="1"/>
        <v>1.112709560489352</v>
      </c>
      <c r="K64" s="172">
        <f t="shared" si="2"/>
        <v>0.86202584410170902</v>
      </c>
      <c r="L64" s="59"/>
    </row>
    <row r="65" spans="1:12" x14ac:dyDescent="0.25">
      <c r="A65" s="60"/>
      <c r="B65" s="61"/>
      <c r="C65" s="59"/>
      <c r="D65" s="90"/>
      <c r="E65" s="73"/>
      <c r="F65" s="90"/>
      <c r="G65" s="115"/>
      <c r="H65" s="116"/>
      <c r="I65" s="115"/>
      <c r="J65" s="172"/>
      <c r="K65" s="172"/>
      <c r="L65" s="59"/>
    </row>
    <row r="66" spans="1:12" x14ac:dyDescent="0.25">
      <c r="A66" s="60"/>
      <c r="B66" s="86" t="s">
        <v>154</v>
      </c>
      <c r="C66" s="59"/>
      <c r="D66" s="90">
        <f t="shared" ref="D66:F66" si="12">SUM(D53+D40)</f>
        <v>36789</v>
      </c>
      <c r="E66" s="73">
        <f t="shared" si="12"/>
        <v>34783</v>
      </c>
      <c r="F66" s="90">
        <f t="shared" si="12"/>
        <v>29577</v>
      </c>
      <c r="G66" s="90">
        <f>SUM(G53+G40)</f>
        <v>38673</v>
      </c>
      <c r="H66" s="116">
        <f t="shared" ref="H66" si="13">SUM(G66-E66)</f>
        <v>3890</v>
      </c>
      <c r="I66" s="90">
        <f t="shared" ref="I66" si="14">SUM(I53+I40)</f>
        <v>39292</v>
      </c>
      <c r="J66" s="172">
        <f t="shared" si="1"/>
        <v>1.1296322916367192</v>
      </c>
      <c r="K66" s="172">
        <f t="shared" si="2"/>
        <v>1.0160059990174024</v>
      </c>
      <c r="L66" s="59"/>
    </row>
    <row r="67" spans="1:12" x14ac:dyDescent="0.25">
      <c r="A67" s="60"/>
      <c r="B67" s="114"/>
      <c r="C67" s="59"/>
      <c r="D67" s="90"/>
      <c r="E67" s="73"/>
      <c r="F67" s="90"/>
      <c r="G67" s="115"/>
      <c r="H67" s="116"/>
      <c r="I67" s="115"/>
      <c r="J67" s="172"/>
      <c r="K67" s="172"/>
      <c r="L67" s="59"/>
    </row>
    <row r="68" spans="1:12" x14ac:dyDescent="0.25">
      <c r="A68" s="60"/>
      <c r="B68" s="86" t="s">
        <v>155</v>
      </c>
      <c r="C68" s="59"/>
      <c r="D68" s="101">
        <f>SUM(D64-D66)</f>
        <v>24015</v>
      </c>
      <c r="E68" s="87">
        <f t="shared" ref="E68:I68" si="15">SUM(E64-E66)</f>
        <v>529</v>
      </c>
      <c r="F68" s="101">
        <f t="shared" si="15"/>
        <v>16221</v>
      </c>
      <c r="G68" s="112">
        <f t="shared" si="15"/>
        <v>6908</v>
      </c>
      <c r="H68" s="112">
        <f t="shared" ref="H68" si="16">SUM(G68-E68)</f>
        <v>6379</v>
      </c>
      <c r="I68" s="123">
        <f t="shared" si="15"/>
        <v>0</v>
      </c>
      <c r="J68" s="172">
        <f t="shared" si="1"/>
        <v>0</v>
      </c>
      <c r="K68" s="172">
        <f t="shared" si="2"/>
        <v>0</v>
      </c>
      <c r="L68" s="59"/>
    </row>
    <row r="69" spans="1:12" ht="13.2" x14ac:dyDescent="0.25">
      <c r="A69" s="60"/>
      <c r="B69" s="61"/>
      <c r="C69" s="59"/>
      <c r="D69" s="72"/>
      <c r="E69" s="73"/>
      <c r="F69" s="116"/>
      <c r="G69" s="115"/>
      <c r="H69" s="116"/>
      <c r="I69" s="115"/>
      <c r="J69" s="61"/>
      <c r="K69" s="61"/>
      <c r="L69" s="59"/>
    </row>
    <row r="70" spans="1:12" ht="13.2" x14ac:dyDescent="0.25">
      <c r="A70" s="60"/>
      <c r="B70" s="61"/>
      <c r="C70" s="59"/>
      <c r="D70" s="124"/>
      <c r="E70" s="65" t="s">
        <v>156</v>
      </c>
      <c r="F70" s="65"/>
      <c r="G70" s="52" t="s">
        <v>157</v>
      </c>
      <c r="H70" s="59"/>
      <c r="I70" s="52" t="s">
        <v>158</v>
      </c>
      <c r="J70" s="52"/>
      <c r="K70" s="52"/>
      <c r="L70" s="59"/>
    </row>
    <row r="71" spans="1:12" x14ac:dyDescent="0.25">
      <c r="A71" s="111"/>
      <c r="B71" s="52" t="s">
        <v>159</v>
      </c>
      <c r="C71" s="59"/>
      <c r="D71" s="124"/>
      <c r="E71" s="125">
        <v>11443</v>
      </c>
      <c r="F71" s="65"/>
      <c r="G71" s="52">
        <v>10288</v>
      </c>
      <c r="H71" s="59"/>
      <c r="I71" s="61">
        <v>23000</v>
      </c>
      <c r="J71" s="61" t="s">
        <v>271</v>
      </c>
      <c r="K71" s="61"/>
      <c r="L71" s="53"/>
    </row>
    <row r="72" spans="1:12" x14ac:dyDescent="0.25">
      <c r="A72" s="111"/>
      <c r="B72" s="61" t="s">
        <v>95</v>
      </c>
      <c r="C72" s="59"/>
      <c r="D72" s="124"/>
      <c r="E72" s="74">
        <v>10293</v>
      </c>
      <c r="F72" s="59"/>
      <c r="G72" s="61">
        <v>9838</v>
      </c>
      <c r="H72" s="59"/>
      <c r="I72" s="61">
        <v>18500</v>
      </c>
      <c r="J72" s="61"/>
      <c r="K72" s="61"/>
      <c r="L72" s="53"/>
    </row>
    <row r="73" spans="1:12" x14ac:dyDescent="0.25">
      <c r="A73" s="111"/>
      <c r="B73" s="61" t="s">
        <v>270</v>
      </c>
      <c r="C73" s="59"/>
      <c r="D73" s="124"/>
      <c r="E73" s="74">
        <v>1150</v>
      </c>
      <c r="F73" s="59"/>
      <c r="G73" s="61">
        <v>450</v>
      </c>
      <c r="H73" s="59"/>
      <c r="I73" s="61">
        <v>4500</v>
      </c>
      <c r="J73" s="61"/>
      <c r="K73" s="61"/>
      <c r="L73" s="53"/>
    </row>
    <row r="74" spans="1:12" x14ac:dyDescent="0.25">
      <c r="A74" s="111"/>
      <c r="B74" s="61"/>
      <c r="C74" s="59"/>
      <c r="D74" s="124"/>
      <c r="E74" s="74"/>
      <c r="F74" s="59"/>
      <c r="G74" s="61"/>
      <c r="H74" s="59"/>
      <c r="I74" s="61"/>
      <c r="J74" s="61"/>
      <c r="K74" s="61"/>
      <c r="L74" s="53"/>
    </row>
    <row r="75" spans="1:12" x14ac:dyDescent="0.25">
      <c r="A75" s="111"/>
      <c r="B75" s="52" t="s">
        <v>244</v>
      </c>
      <c r="C75" s="59"/>
      <c r="D75" s="124"/>
      <c r="E75" s="74"/>
      <c r="F75" s="65"/>
      <c r="G75" s="52"/>
      <c r="H75" s="59"/>
      <c r="I75" s="65"/>
      <c r="J75" s="65"/>
      <c r="K75" s="65"/>
      <c r="L75" s="53"/>
    </row>
    <row r="76" spans="1:12" x14ac:dyDescent="0.25">
      <c r="A76" s="111"/>
      <c r="B76" s="52" t="s">
        <v>157</v>
      </c>
      <c r="C76" s="59"/>
      <c r="D76" s="124">
        <v>21755</v>
      </c>
      <c r="E76" s="74" t="s">
        <v>160</v>
      </c>
      <c r="F76" s="65"/>
      <c r="G76" s="52"/>
      <c r="H76" s="59"/>
      <c r="I76" s="65"/>
      <c r="J76" s="65"/>
      <c r="K76" s="65"/>
      <c r="L76" s="53"/>
    </row>
    <row r="77" spans="1:12" x14ac:dyDescent="0.25">
      <c r="A77" s="111"/>
      <c r="B77" s="52" t="s">
        <v>156</v>
      </c>
      <c r="C77" s="59"/>
      <c r="D77" s="124">
        <v>11443</v>
      </c>
      <c r="E77" s="74"/>
      <c r="F77" s="65"/>
      <c r="G77" s="52"/>
      <c r="H77" s="59"/>
      <c r="I77" s="65"/>
      <c r="J77" s="65"/>
      <c r="K77" s="65"/>
      <c r="L77" s="53"/>
    </row>
    <row r="78" spans="1:12" x14ac:dyDescent="0.25">
      <c r="A78" s="111"/>
      <c r="B78" s="61" t="s">
        <v>161</v>
      </c>
      <c r="C78" s="59"/>
      <c r="D78" s="124">
        <v>3254</v>
      </c>
      <c r="E78" s="74"/>
      <c r="F78" s="65"/>
      <c r="G78" s="52"/>
      <c r="H78" s="59"/>
      <c r="I78" s="65"/>
      <c r="J78" s="65"/>
      <c r="K78" s="65"/>
      <c r="L78" s="53"/>
    </row>
    <row r="79" spans="1:12" x14ac:dyDescent="0.25">
      <c r="A79" s="111"/>
      <c r="B79" s="61" t="s">
        <v>162</v>
      </c>
      <c r="C79" s="59"/>
      <c r="D79" s="124">
        <v>27024.95</v>
      </c>
      <c r="E79" s="74"/>
      <c r="F79" s="65"/>
      <c r="G79" s="61"/>
      <c r="H79" s="59"/>
      <c r="I79" s="59"/>
      <c r="J79" s="59"/>
      <c r="K79" s="59"/>
      <c r="L79" s="53"/>
    </row>
    <row r="80" spans="1:12" x14ac:dyDescent="0.25">
      <c r="A80" s="111"/>
      <c r="B80" s="61" t="s">
        <v>163</v>
      </c>
      <c r="C80" s="59"/>
      <c r="D80" s="124">
        <v>34500</v>
      </c>
      <c r="E80" s="74"/>
      <c r="F80" s="59"/>
      <c r="G80" s="61"/>
      <c r="H80" s="59"/>
      <c r="I80" s="59"/>
      <c r="J80" s="59"/>
      <c r="K80" s="59"/>
      <c r="L80" s="53"/>
    </row>
    <row r="81" spans="1:12" x14ac:dyDescent="0.25">
      <c r="A81" s="111"/>
      <c r="B81" s="61"/>
      <c r="C81" s="59"/>
      <c r="D81" s="124">
        <v>13977</v>
      </c>
      <c r="E81" s="74"/>
      <c r="F81" s="59"/>
      <c r="G81" s="61"/>
      <c r="H81" s="59"/>
      <c r="I81" s="59"/>
      <c r="J81" s="59"/>
      <c r="K81" s="59"/>
      <c r="L81" s="53"/>
    </row>
    <row r="82" spans="1:12" x14ac:dyDescent="0.25">
      <c r="B82" s="61"/>
      <c r="C82" s="59"/>
      <c r="D82" s="124"/>
      <c r="E82" s="59"/>
      <c r="F82" s="59"/>
      <c r="G82" s="61"/>
      <c r="H82" s="59"/>
      <c r="I82" s="80"/>
      <c r="J82" s="80"/>
      <c r="K82" s="80"/>
      <c r="L82" s="53"/>
    </row>
    <row r="83" spans="1:12" x14ac:dyDescent="0.25">
      <c r="B83" s="52" t="s">
        <v>164</v>
      </c>
      <c r="C83" s="59"/>
      <c r="D83" s="124"/>
      <c r="E83" s="59"/>
      <c r="F83" s="127" t="s">
        <v>165</v>
      </c>
      <c r="G83" s="128" t="s">
        <v>166</v>
      </c>
      <c r="H83" s="59" t="s">
        <v>167</v>
      </c>
      <c r="I83" s="80"/>
      <c r="J83" s="80"/>
      <c r="K83" s="80"/>
      <c r="L83" s="53"/>
    </row>
    <row r="84" spans="1:12" x14ac:dyDescent="0.25">
      <c r="B84" s="61" t="s">
        <v>168</v>
      </c>
      <c r="C84" s="59"/>
      <c r="D84" s="124" t="s">
        <v>169</v>
      </c>
      <c r="E84" s="59"/>
      <c r="F84" s="170">
        <v>32835</v>
      </c>
      <c r="G84" s="170">
        <v>71.180000000000007</v>
      </c>
      <c r="H84" s="59"/>
      <c r="I84" s="80"/>
      <c r="J84" s="80"/>
      <c r="K84" s="80"/>
      <c r="L84" s="53"/>
    </row>
    <row r="85" spans="1:12" x14ac:dyDescent="0.25">
      <c r="A85" s="131"/>
      <c r="B85" s="61"/>
      <c r="C85" s="59"/>
      <c r="D85" s="124"/>
      <c r="E85" s="59"/>
      <c r="F85" s="170">
        <v>33820</v>
      </c>
      <c r="G85" s="168">
        <v>73.290000000000006</v>
      </c>
      <c r="H85" s="59"/>
      <c r="I85" s="80"/>
      <c r="J85" s="80"/>
      <c r="K85" s="80"/>
      <c r="L85" s="53"/>
    </row>
    <row r="86" spans="1:12" x14ac:dyDescent="0.25">
      <c r="A86" s="111"/>
      <c r="B86" s="61" t="s">
        <v>170</v>
      </c>
      <c r="C86" s="59"/>
      <c r="D86" s="133"/>
      <c r="E86" s="133"/>
      <c r="F86" s="134">
        <v>34477</v>
      </c>
      <c r="G86" s="168">
        <v>74.709999999999994</v>
      </c>
      <c r="H86" s="59"/>
      <c r="I86" s="135"/>
      <c r="J86" s="135"/>
      <c r="K86" s="135"/>
      <c r="L86" s="53"/>
    </row>
    <row r="87" spans="1:12" x14ac:dyDescent="0.25">
      <c r="A87"/>
      <c r="B87" s="61" t="s">
        <v>171</v>
      </c>
      <c r="C87" s="59"/>
      <c r="D87" s="124"/>
      <c r="E87" s="59"/>
      <c r="F87" s="85">
        <v>34148</v>
      </c>
      <c r="G87" s="168">
        <v>74</v>
      </c>
      <c r="H87" s="59"/>
      <c r="I87" s="59"/>
      <c r="J87" s="59"/>
      <c r="K87" s="59"/>
      <c r="L87" s="53"/>
    </row>
    <row r="88" spans="1:12" x14ac:dyDescent="0.25">
      <c r="A88"/>
      <c r="B88" s="86"/>
      <c r="C88" s="59"/>
      <c r="D88" s="124"/>
      <c r="E88" s="83"/>
      <c r="F88" s="85">
        <v>35172</v>
      </c>
      <c r="G88" s="168">
        <v>76</v>
      </c>
      <c r="H88" s="59"/>
      <c r="I88" s="59"/>
      <c r="J88" s="59"/>
      <c r="K88" s="59"/>
      <c r="L88" s="53"/>
    </row>
    <row r="89" spans="1:12" x14ac:dyDescent="0.25">
      <c r="A89"/>
      <c r="B89" s="86" t="s">
        <v>261</v>
      </c>
      <c r="C89" s="59"/>
      <c r="D89" s="124"/>
      <c r="E89" s="136"/>
      <c r="F89" s="169"/>
      <c r="G89" s="132"/>
      <c r="H89" s="59"/>
      <c r="I89" s="59"/>
      <c r="J89" s="59"/>
      <c r="K89" s="59"/>
      <c r="L89" s="53"/>
    </row>
    <row r="90" spans="1:12" x14ac:dyDescent="0.25">
      <c r="A90"/>
      <c r="B90" s="86"/>
      <c r="C90" s="59"/>
      <c r="D90" s="124"/>
      <c r="E90" s="59" t="s">
        <v>269</v>
      </c>
      <c r="F90" s="169">
        <v>37947</v>
      </c>
      <c r="G90" s="130">
        <v>81.96</v>
      </c>
      <c r="H90" s="59"/>
      <c r="I90" s="59"/>
      <c r="J90" s="59"/>
      <c r="K90" s="59"/>
      <c r="L90" s="53"/>
    </row>
    <row r="91" spans="1:12" x14ac:dyDescent="0.25">
      <c r="B91" s="126" t="s">
        <v>172</v>
      </c>
      <c r="C91" s="59"/>
      <c r="D91" s="124">
        <v>23551</v>
      </c>
      <c r="E91" s="59"/>
      <c r="F91" s="80"/>
      <c r="G91" s="59"/>
      <c r="H91" s="59"/>
      <c r="I91" s="59"/>
      <c r="J91" s="59"/>
      <c r="K91" s="59"/>
      <c r="L91" s="53"/>
    </row>
    <row r="92" spans="1:12" x14ac:dyDescent="0.25">
      <c r="B92" s="61" t="s">
        <v>173</v>
      </c>
      <c r="C92" s="59"/>
      <c r="D92" s="124">
        <v>24029</v>
      </c>
      <c r="E92" s="59"/>
      <c r="F92" s="80" t="s">
        <v>174</v>
      </c>
      <c r="G92" s="59"/>
      <c r="H92" s="59"/>
      <c r="I92" s="129"/>
      <c r="J92" s="129"/>
      <c r="K92" s="129"/>
      <c r="L92" s="53"/>
    </row>
    <row r="93" spans="1:12" x14ac:dyDescent="0.25">
      <c r="B93" s="61" t="s">
        <v>163</v>
      </c>
      <c r="C93" s="59"/>
      <c r="D93" s="124">
        <v>23660</v>
      </c>
      <c r="E93" s="59"/>
      <c r="F93" s="80" t="s">
        <v>175</v>
      </c>
      <c r="G93" s="59"/>
      <c r="H93" s="59"/>
      <c r="I93" s="59"/>
      <c r="J93" s="59"/>
      <c r="K93" s="59"/>
      <c r="L93" s="53"/>
    </row>
    <row r="94" spans="1:12" x14ac:dyDescent="0.25">
      <c r="B94" s="61" t="s">
        <v>162</v>
      </c>
      <c r="C94" s="59"/>
      <c r="D94" s="124">
        <v>25000</v>
      </c>
      <c r="E94" s="59"/>
      <c r="F94" s="59" t="s">
        <v>176</v>
      </c>
      <c r="G94" s="59"/>
      <c r="H94" s="59"/>
      <c r="I94" s="59"/>
      <c r="J94" s="59"/>
      <c r="K94" s="59"/>
      <c r="L94" s="53"/>
    </row>
    <row r="95" spans="1:12" x14ac:dyDescent="0.25">
      <c r="B95" s="61" t="s">
        <v>161</v>
      </c>
      <c r="C95" s="59"/>
      <c r="D95" s="124">
        <v>32835</v>
      </c>
      <c r="E95" s="59"/>
      <c r="F95" s="80" t="s">
        <v>177</v>
      </c>
      <c r="G95" s="59"/>
      <c r="H95" s="59"/>
      <c r="I95" s="59"/>
      <c r="J95" s="59"/>
      <c r="K95" s="59"/>
      <c r="L95" s="53"/>
    </row>
    <row r="96" spans="1:12" x14ac:dyDescent="0.25">
      <c r="B96" s="61" t="s">
        <v>156</v>
      </c>
      <c r="C96" s="59"/>
      <c r="D96" s="124">
        <v>34148</v>
      </c>
      <c r="E96" s="59"/>
      <c r="F96" s="80" t="s">
        <v>178</v>
      </c>
      <c r="G96" s="59" t="s">
        <v>179</v>
      </c>
      <c r="H96" s="59"/>
      <c r="I96" s="59"/>
      <c r="J96" s="59"/>
      <c r="K96" s="59"/>
      <c r="L96" s="53"/>
    </row>
    <row r="97" spans="2:12" x14ac:dyDescent="0.25">
      <c r="B97" s="61" t="s">
        <v>157</v>
      </c>
      <c r="C97" s="59"/>
      <c r="D97" s="124">
        <v>35172</v>
      </c>
      <c r="E97" s="59"/>
      <c r="F97" s="59" t="s">
        <v>245</v>
      </c>
      <c r="G97" s="59"/>
      <c r="H97" s="59"/>
      <c r="I97" s="59"/>
      <c r="J97" s="59"/>
      <c r="K97" s="59"/>
      <c r="L97" s="53"/>
    </row>
    <row r="98" spans="2:12" x14ac:dyDescent="0.25">
      <c r="B98" s="61" t="s">
        <v>158</v>
      </c>
      <c r="C98" s="59"/>
      <c r="D98" s="124">
        <v>37947</v>
      </c>
      <c r="E98" s="59"/>
      <c r="F98" s="59"/>
      <c r="G98" s="59"/>
      <c r="H98" s="59"/>
      <c r="I98" s="59"/>
      <c r="J98" s="59"/>
      <c r="K98" s="59"/>
      <c r="L98" s="53"/>
    </row>
    <row r="99" spans="2:12" x14ac:dyDescent="0.25">
      <c r="B99" s="61"/>
      <c r="C99" s="59"/>
      <c r="D99" s="124"/>
      <c r="E99" s="59"/>
      <c r="F99" s="59"/>
      <c r="G99" s="59"/>
      <c r="H99" s="59"/>
      <c r="I99" s="59"/>
      <c r="J99" s="59"/>
      <c r="K99" s="59"/>
      <c r="L99" s="53"/>
    </row>
    <row r="100" spans="2:12" x14ac:dyDescent="0.25">
      <c r="B100" s="61"/>
      <c r="C100" s="59"/>
      <c r="D100" s="124"/>
      <c r="E100" s="59"/>
      <c r="F100" s="59"/>
      <c r="G100" s="59"/>
      <c r="H100" s="59"/>
      <c r="I100" s="59"/>
      <c r="J100" s="59"/>
      <c r="K100" s="59"/>
      <c r="L100" s="53"/>
    </row>
    <row r="101" spans="2:12" x14ac:dyDescent="0.25">
      <c r="B101" s="61"/>
    </row>
    <row r="102" spans="2:12" x14ac:dyDescent="0.25">
      <c r="B102" s="61"/>
    </row>
    <row r="103" spans="2:12" x14ac:dyDescent="0.25">
      <c r="B103" s="61"/>
    </row>
    <row r="104" spans="2:12" x14ac:dyDescent="0.25">
      <c r="B104" s="61"/>
    </row>
  </sheetData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R and P, bank rec, budget</vt:lpstr>
      <vt:lpstr>Report May</vt:lpstr>
      <vt:lpstr>Grass cutting costs</vt:lpstr>
      <vt:lpstr>GMC costs</vt:lpstr>
      <vt:lpstr>PavPF costs</vt:lpstr>
      <vt:lpstr>Bank rec template</vt:lpstr>
      <vt:lpstr>PF budget only</vt:lpstr>
      <vt:lpstr>Budget setting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Benham</dc:creator>
  <cp:lastModifiedBy>Jenny Rice</cp:lastModifiedBy>
  <cp:lastPrinted>2026-06-02T15:38:49Z</cp:lastPrinted>
  <dcterms:created xsi:type="dcterms:W3CDTF">2012-04-02T10:31:00Z</dcterms:created>
  <dcterms:modified xsi:type="dcterms:W3CDTF">2026-06-02T15:40:56Z</dcterms:modified>
</cp:coreProperties>
</file>