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sto\Desktop\"/>
    </mc:Choice>
  </mc:AlternateContent>
  <xr:revisionPtr revIDLastSave="0" documentId="13_ncr:1_{E33A6554-C9E3-4714-9282-7094B74F16C0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 R and P, bank rec, budget" sheetId="1" r:id="rId1"/>
    <sheet name="Report" sheetId="8" r:id="rId2"/>
    <sheet name="Bank rec template" sheetId="4" r:id="rId3"/>
    <sheet name="PF budget only" sheetId="7" r:id="rId4"/>
    <sheet name="Budget setting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7" l="1"/>
  <c r="L23" i="7"/>
  <c r="G31" i="7"/>
  <c r="M14" i="7"/>
  <c r="M13" i="7"/>
  <c r="L12" i="7"/>
  <c r="M12" i="7" s="1"/>
  <c r="K12" i="7"/>
  <c r="K15" i="7" s="1"/>
  <c r="M11" i="7"/>
  <c r="M10" i="7"/>
  <c r="M8" i="7"/>
  <c r="M7" i="7"/>
  <c r="M6" i="7"/>
  <c r="L15" i="7" l="1"/>
  <c r="N12" i="7"/>
  <c r="N15" i="7"/>
  <c r="M15" i="7"/>
  <c r="J211" i="1" l="1"/>
  <c r="C35" i="1"/>
  <c r="J202" i="1" s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Y84" i="1"/>
  <c r="Q69" i="1"/>
  <c r="G69" i="1"/>
  <c r="I211" i="1"/>
  <c r="X69" i="1"/>
  <c r="W69" i="1"/>
  <c r="V69" i="1"/>
  <c r="U69" i="1"/>
  <c r="T69" i="1"/>
  <c r="S69" i="1"/>
  <c r="R69" i="1"/>
  <c r="P69" i="1"/>
  <c r="O69" i="1"/>
  <c r="N69" i="1"/>
  <c r="M69" i="1"/>
  <c r="L69" i="1"/>
  <c r="K69" i="1"/>
  <c r="J69" i="1"/>
  <c r="I69" i="1"/>
  <c r="H69" i="1"/>
  <c r="C27" i="1"/>
  <c r="I202" i="1" s="1"/>
  <c r="C23" i="1"/>
  <c r="H202" i="1" s="1"/>
  <c r="H211" i="1"/>
  <c r="G211" i="1"/>
  <c r="U33" i="1"/>
  <c r="Q33" i="1"/>
  <c r="X33" i="1"/>
  <c r="G33" i="1"/>
  <c r="C17" i="1"/>
  <c r="G202" i="1" s="1"/>
  <c r="W33" i="1"/>
  <c r="V33" i="1"/>
  <c r="T33" i="1"/>
  <c r="S33" i="1"/>
  <c r="R33" i="1"/>
  <c r="P33" i="1"/>
  <c r="O33" i="1"/>
  <c r="N33" i="1"/>
  <c r="M33" i="1"/>
  <c r="L33" i="1"/>
  <c r="K33" i="1"/>
  <c r="J33" i="1"/>
  <c r="I33" i="1"/>
  <c r="H33" i="1"/>
  <c r="C12" i="1"/>
  <c r="X17" i="1"/>
  <c r="I268" i="1" s="1"/>
  <c r="W17" i="1"/>
  <c r="V17" i="1"/>
  <c r="U17" i="1"/>
  <c r="T17" i="1"/>
  <c r="S17" i="1"/>
  <c r="I230" i="1" s="1"/>
  <c r="R17" i="1"/>
  <c r="Q17" i="1"/>
  <c r="I249" i="1" s="1"/>
  <c r="P17" i="1"/>
  <c r="O17" i="1"/>
  <c r="N17" i="1"/>
  <c r="M17" i="1"/>
  <c r="L17" i="1"/>
  <c r="I220" i="1" s="1"/>
  <c r="K17" i="1"/>
  <c r="J17" i="1"/>
  <c r="I17" i="1"/>
  <c r="H17" i="1"/>
  <c r="G17" i="1"/>
  <c r="H281" i="1"/>
  <c r="F261" i="1"/>
  <c r="C60" i="1"/>
  <c r="O202" i="1" s="1"/>
  <c r="C51" i="1"/>
  <c r="M202" i="1" s="1"/>
  <c r="I261" i="1"/>
  <c r="P202" i="1"/>
  <c r="G177" i="1"/>
  <c r="X177" i="1"/>
  <c r="Q177" i="1"/>
  <c r="U177" i="1"/>
  <c r="V177" i="1"/>
  <c r="V160" i="1"/>
  <c r="W177" i="1"/>
  <c r="H177" i="1"/>
  <c r="T160" i="1"/>
  <c r="N160" i="1"/>
  <c r="G160" i="1"/>
  <c r="F199" i="1"/>
  <c r="U160" i="1"/>
  <c r="S160" i="1"/>
  <c r="L160" i="1"/>
  <c r="R220" i="1" s="1"/>
  <c r="H160" i="1"/>
  <c r="N220" i="1" s="1"/>
  <c r="U148" i="1"/>
  <c r="G148" i="1"/>
  <c r="L148" i="1"/>
  <c r="V134" i="1"/>
  <c r="H134" i="1"/>
  <c r="G134" i="1"/>
  <c r="T134" i="1"/>
  <c r="J57" i="6"/>
  <c r="G49" i="6"/>
  <c r="K57" i="6"/>
  <c r="K58" i="6"/>
  <c r="K62" i="6"/>
  <c r="K63" i="6"/>
  <c r="J41" i="6"/>
  <c r="J42" i="6"/>
  <c r="J43" i="6"/>
  <c r="J44" i="6"/>
  <c r="J45" i="6"/>
  <c r="J46" i="6"/>
  <c r="J47" i="6"/>
  <c r="J48" i="6"/>
  <c r="J51" i="6"/>
  <c r="J52" i="6"/>
  <c r="J58" i="6"/>
  <c r="J62" i="6"/>
  <c r="J63" i="6"/>
  <c r="K5" i="6"/>
  <c r="K6" i="6"/>
  <c r="K7" i="6"/>
  <c r="K8" i="6"/>
  <c r="K10" i="6"/>
  <c r="K11" i="6"/>
  <c r="K12" i="6"/>
  <c r="K13" i="6"/>
  <c r="K14" i="6"/>
  <c r="K15" i="6"/>
  <c r="K16" i="6"/>
  <c r="K17" i="6"/>
  <c r="K18" i="6"/>
  <c r="K19" i="6"/>
  <c r="K20" i="6"/>
  <c r="K26" i="6"/>
  <c r="K27" i="6"/>
  <c r="K28" i="6"/>
  <c r="K29" i="6"/>
  <c r="K30" i="6"/>
  <c r="K31" i="6"/>
  <c r="K33" i="6"/>
  <c r="K34" i="6"/>
  <c r="K35" i="6"/>
  <c r="K37" i="6"/>
  <c r="K38" i="6"/>
  <c r="K39" i="6"/>
  <c r="K43" i="6"/>
  <c r="K44" i="6"/>
  <c r="K45" i="6"/>
  <c r="K46" i="6"/>
  <c r="K47" i="6"/>
  <c r="K48" i="6"/>
  <c r="K51" i="6"/>
  <c r="K52" i="6"/>
  <c r="K4" i="6"/>
  <c r="J5" i="6"/>
  <c r="J6" i="6"/>
  <c r="J7" i="6"/>
  <c r="J8" i="6"/>
  <c r="J10" i="6"/>
  <c r="J11" i="6"/>
  <c r="J12" i="6"/>
  <c r="J13" i="6"/>
  <c r="J14" i="6"/>
  <c r="J15" i="6"/>
  <c r="J16" i="6"/>
  <c r="J17" i="6"/>
  <c r="J18" i="6"/>
  <c r="J19" i="6"/>
  <c r="J20" i="6"/>
  <c r="J26" i="6"/>
  <c r="J27" i="6"/>
  <c r="J28" i="6"/>
  <c r="J29" i="6"/>
  <c r="J30" i="6"/>
  <c r="J31" i="6"/>
  <c r="J33" i="6"/>
  <c r="J34" i="6"/>
  <c r="J35" i="6"/>
  <c r="J37" i="6"/>
  <c r="J38" i="6"/>
  <c r="J39" i="6"/>
  <c r="J4" i="6"/>
  <c r="I40" i="6"/>
  <c r="J40" i="6" s="1"/>
  <c r="L117" i="1"/>
  <c r="G117" i="1"/>
  <c r="C45" i="1"/>
  <c r="L202" i="1" s="1"/>
  <c r="X117" i="1"/>
  <c r="W117" i="1"/>
  <c r="V117" i="1"/>
  <c r="U117" i="1"/>
  <c r="N233" i="1" s="1"/>
  <c r="T117" i="1"/>
  <c r="S117" i="1"/>
  <c r="R117" i="1"/>
  <c r="Q117" i="1"/>
  <c r="P117" i="1"/>
  <c r="O117" i="1"/>
  <c r="N117" i="1"/>
  <c r="M117" i="1"/>
  <c r="K117" i="1"/>
  <c r="J117" i="1"/>
  <c r="I117" i="1"/>
  <c r="H117" i="1"/>
  <c r="I219" i="1" l="1"/>
  <c r="O219" i="1"/>
  <c r="Q219" i="1"/>
  <c r="P219" i="1"/>
  <c r="K40" i="6"/>
  <c r="E49" i="6"/>
  <c r="E53" i="6" s="1"/>
  <c r="H39" i="6"/>
  <c r="H38" i="6"/>
  <c r="H37" i="6"/>
  <c r="H35" i="6"/>
  <c r="H34" i="6"/>
  <c r="H33" i="6"/>
  <c r="H31" i="6"/>
  <c r="H30" i="6"/>
  <c r="H29" i="6"/>
  <c r="H28" i="6"/>
  <c r="H27" i="6"/>
  <c r="H26" i="6"/>
  <c r="H25" i="6"/>
  <c r="H24" i="6"/>
  <c r="H23" i="6"/>
  <c r="H22" i="6"/>
  <c r="H20" i="6"/>
  <c r="H19" i="6"/>
  <c r="H18" i="6"/>
  <c r="H17" i="6"/>
  <c r="H16" i="6"/>
  <c r="H15" i="6"/>
  <c r="H14" i="6"/>
  <c r="H13" i="6"/>
  <c r="H12" i="6"/>
  <c r="H11" i="6"/>
  <c r="H10" i="6"/>
  <c r="H8" i="6"/>
  <c r="H7" i="6"/>
  <c r="H6" i="6"/>
  <c r="H5" i="6"/>
  <c r="F49" i="6"/>
  <c r="F53" i="6" s="1"/>
  <c r="H48" i="6"/>
  <c r="H4" i="6"/>
  <c r="T248" i="1"/>
  <c r="S248" i="1"/>
  <c r="R248" i="1"/>
  <c r="Q248" i="1"/>
  <c r="P248" i="1"/>
  <c r="O248" i="1"/>
  <c r="N248" i="1"/>
  <c r="M248" i="1"/>
  <c r="L248" i="1"/>
  <c r="K248" i="1"/>
  <c r="J248" i="1"/>
  <c r="I248" i="1"/>
  <c r="O233" i="1"/>
  <c r="G247" i="1"/>
  <c r="G246" i="1"/>
  <c r="G245" i="1"/>
  <c r="G244" i="1"/>
  <c r="G243" i="1"/>
  <c r="C39" i="1"/>
  <c r="K202" i="1" s="1"/>
  <c r="I100" i="1"/>
  <c r="G242" i="1"/>
  <c r="X100" i="1"/>
  <c r="W100" i="1"/>
  <c r="V100" i="1"/>
  <c r="U100" i="1"/>
  <c r="T100" i="1"/>
  <c r="N230" i="1" s="1"/>
  <c r="S100" i="1"/>
  <c r="R100" i="1"/>
  <c r="Q100" i="1"/>
  <c r="P100" i="1"/>
  <c r="O100" i="1"/>
  <c r="N100" i="1"/>
  <c r="M100" i="1"/>
  <c r="M230" i="1"/>
  <c r="T261" i="1"/>
  <c r="S261" i="1"/>
  <c r="R261" i="1"/>
  <c r="Q261" i="1"/>
  <c r="P261" i="1"/>
  <c r="O261" i="1"/>
  <c r="N261" i="1"/>
  <c r="M261" i="1"/>
  <c r="L261" i="1"/>
  <c r="L230" i="1"/>
  <c r="V50" i="1"/>
  <c r="U50" i="1"/>
  <c r="K231" i="1" s="1"/>
  <c r="T50" i="1"/>
  <c r="K230" i="1" s="1"/>
  <c r="K261" i="1"/>
  <c r="J261" i="1"/>
  <c r="X238" i="1"/>
  <c r="W238" i="1"/>
  <c r="V238" i="1"/>
  <c r="U238" i="1"/>
  <c r="G199" i="1"/>
  <c r="Q199" i="1"/>
  <c r="P199" i="1"/>
  <c r="O199" i="1"/>
  <c r="N199" i="1"/>
  <c r="M199" i="1"/>
  <c r="L199" i="1"/>
  <c r="K199" i="1"/>
  <c r="J199" i="1"/>
  <c r="I199" i="1"/>
  <c r="H199" i="1"/>
  <c r="S230" i="1"/>
  <c r="R230" i="1"/>
  <c r="Q230" i="1"/>
  <c r="P230" i="1"/>
  <c r="O230" i="1"/>
  <c r="J230" i="1"/>
  <c r="S233" i="1"/>
  <c r="Q233" i="1"/>
  <c r="P233" i="1"/>
  <c r="L233" i="1"/>
  <c r="J233" i="1"/>
  <c r="I233" i="1"/>
  <c r="G237" i="1"/>
  <c r="H237" i="1" s="1"/>
  <c r="G234" i="1"/>
  <c r="H234" i="1" s="1"/>
  <c r="G232" i="1"/>
  <c r="H232" i="1" s="1"/>
  <c r="G226" i="1"/>
  <c r="H226" i="1" s="1"/>
  <c r="G225" i="1"/>
  <c r="H225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G254" i="1"/>
  <c r="H254" i="1" s="1"/>
  <c r="F248" i="1"/>
  <c r="F238" i="1"/>
  <c r="V194" i="1"/>
  <c r="T233" i="1" s="1"/>
  <c r="T194" i="1"/>
  <c r="T230" i="1" s="1"/>
  <c r="Q202" i="1"/>
  <c r="N202" i="1"/>
  <c r="E40" i="6"/>
  <c r="L40" i="6" s="1"/>
  <c r="I61" i="6"/>
  <c r="G61" i="6"/>
  <c r="G64" i="6" s="1"/>
  <c r="H64" i="6" s="1"/>
  <c r="F61" i="6"/>
  <c r="F64" i="6" s="1"/>
  <c r="E61" i="6"/>
  <c r="E64" i="6" s="1"/>
  <c r="D61" i="6"/>
  <c r="D64" i="6" s="1"/>
  <c r="H56" i="6"/>
  <c r="H51" i="6"/>
  <c r="I49" i="6"/>
  <c r="J49" i="6" s="1"/>
  <c r="G53" i="6"/>
  <c r="D49" i="6"/>
  <c r="D53" i="6" s="1"/>
  <c r="H47" i="6"/>
  <c r="H46" i="6"/>
  <c r="H45" i="6"/>
  <c r="H44" i="6"/>
  <c r="H43" i="6"/>
  <c r="G40" i="6"/>
  <c r="F40" i="6"/>
  <c r="D40" i="6"/>
  <c r="F250" i="1" l="1"/>
  <c r="I64" i="6"/>
  <c r="K61" i="6"/>
  <c r="J61" i="6"/>
  <c r="I53" i="6"/>
  <c r="K49" i="6"/>
  <c r="H61" i="6"/>
  <c r="D66" i="6"/>
  <c r="G261" i="1"/>
  <c r="H261" i="1" s="1"/>
  <c r="G248" i="1"/>
  <c r="H248" i="1" s="1"/>
  <c r="G233" i="1"/>
  <c r="H233" i="1" s="1"/>
  <c r="H255" i="1"/>
  <c r="F55" i="6"/>
  <c r="H49" i="6"/>
  <c r="G66" i="6"/>
  <c r="F66" i="6"/>
  <c r="F68" i="6" s="1"/>
  <c r="D55" i="6"/>
  <c r="E55" i="6"/>
  <c r="E66" i="6"/>
  <c r="E68" i="6" s="1"/>
  <c r="D68" i="6"/>
  <c r="H40" i="6"/>
  <c r="X134" i="1"/>
  <c r="P268" i="1" s="1"/>
  <c r="W134" i="1"/>
  <c r="P236" i="1" s="1"/>
  <c r="U134" i="1"/>
  <c r="P231" i="1" s="1"/>
  <c r="S134" i="1"/>
  <c r="P229" i="1" s="1"/>
  <c r="R134" i="1"/>
  <c r="P228" i="1" s="1"/>
  <c r="Q134" i="1"/>
  <c r="P134" i="1"/>
  <c r="P235" i="1" s="1"/>
  <c r="O134" i="1"/>
  <c r="P221" i="1" s="1"/>
  <c r="N134" i="1"/>
  <c r="P224" i="1" s="1"/>
  <c r="M134" i="1"/>
  <c r="P222" i="1" s="1"/>
  <c r="L134" i="1"/>
  <c r="K134" i="1"/>
  <c r="P227" i="1" s="1"/>
  <c r="J134" i="1"/>
  <c r="P223" i="1" s="1"/>
  <c r="I134" i="1"/>
  <c r="M204" i="1"/>
  <c r="O268" i="1"/>
  <c r="O236" i="1"/>
  <c r="O231" i="1"/>
  <c r="O229" i="1"/>
  <c r="O228" i="1"/>
  <c r="O235" i="1"/>
  <c r="O221" i="1"/>
  <c r="O224" i="1"/>
  <c r="O222" i="1"/>
  <c r="O227" i="1"/>
  <c r="O223" i="1"/>
  <c r="L204" i="1"/>
  <c r="N231" i="1"/>
  <c r="L100" i="1"/>
  <c r="L268" i="1"/>
  <c r="L236" i="1"/>
  <c r="L231" i="1"/>
  <c r="L229" i="1"/>
  <c r="L228" i="1"/>
  <c r="L235" i="1"/>
  <c r="L221" i="1"/>
  <c r="L224" i="1"/>
  <c r="L222" i="1"/>
  <c r="L227" i="1"/>
  <c r="L223" i="1"/>
  <c r="I204" i="1"/>
  <c r="X50" i="1"/>
  <c r="K268" i="1" s="1"/>
  <c r="W50" i="1"/>
  <c r="K236" i="1" s="1"/>
  <c r="S50" i="1"/>
  <c r="K229" i="1" s="1"/>
  <c r="R50" i="1"/>
  <c r="K228" i="1" s="1"/>
  <c r="Q50" i="1"/>
  <c r="P50" i="1"/>
  <c r="K235" i="1" s="1"/>
  <c r="O50" i="1"/>
  <c r="K221" i="1" s="1"/>
  <c r="N50" i="1"/>
  <c r="K224" i="1" s="1"/>
  <c r="M50" i="1"/>
  <c r="K222" i="1" s="1"/>
  <c r="L50" i="1"/>
  <c r="K220" i="1" s="1"/>
  <c r="K50" i="1"/>
  <c r="K227" i="1" s="1"/>
  <c r="J50" i="1"/>
  <c r="K223" i="1" s="1"/>
  <c r="I50" i="1"/>
  <c r="H50" i="1"/>
  <c r="G50" i="1"/>
  <c r="H204" i="1" s="1"/>
  <c r="J223" i="1"/>
  <c r="J268" i="1"/>
  <c r="J227" i="1"/>
  <c r="G204" i="1"/>
  <c r="F202" i="1"/>
  <c r="F201" i="1" s="1"/>
  <c r="F7" i="4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I236" i="1"/>
  <c r="I231" i="1"/>
  <c r="I228" i="1"/>
  <c r="I235" i="1"/>
  <c r="I221" i="1"/>
  <c r="I224" i="1"/>
  <c r="I222" i="1"/>
  <c r="I227" i="1"/>
  <c r="I223" i="1"/>
  <c r="F204" i="1"/>
  <c r="F203" i="1" s="1"/>
  <c r="G5" i="4"/>
  <c r="H5" i="4" s="1"/>
  <c r="I5" i="4" s="1"/>
  <c r="J5" i="4" s="1"/>
  <c r="K5" i="4" s="1"/>
  <c r="L5" i="4" s="1"/>
  <c r="M5" i="4" s="1"/>
  <c r="N5" i="4" s="1"/>
  <c r="O5" i="4" s="1"/>
  <c r="P5" i="4" s="1"/>
  <c r="Q5" i="4" s="1"/>
  <c r="R8" i="4"/>
  <c r="R6" i="4"/>
  <c r="X194" i="1"/>
  <c r="T268" i="1" s="1"/>
  <c r="W194" i="1"/>
  <c r="T236" i="1" s="1"/>
  <c r="U194" i="1"/>
  <c r="T231" i="1" s="1"/>
  <c r="S194" i="1"/>
  <c r="T229" i="1" s="1"/>
  <c r="R194" i="1"/>
  <c r="T228" i="1" s="1"/>
  <c r="Q194" i="1"/>
  <c r="P194" i="1"/>
  <c r="T235" i="1" s="1"/>
  <c r="O194" i="1"/>
  <c r="T221" i="1" s="1"/>
  <c r="N194" i="1"/>
  <c r="T224" i="1" s="1"/>
  <c r="M194" i="1"/>
  <c r="T222" i="1" s="1"/>
  <c r="L194" i="1"/>
  <c r="T220" i="1" s="1"/>
  <c r="K194" i="1"/>
  <c r="T227" i="1" s="1"/>
  <c r="J194" i="1"/>
  <c r="T223" i="1" s="1"/>
  <c r="I194" i="1"/>
  <c r="H194" i="1"/>
  <c r="G194" i="1"/>
  <c r="Q204" i="1" s="1"/>
  <c r="G100" i="1"/>
  <c r="K204" i="1" s="1"/>
  <c r="P204" i="1"/>
  <c r="X148" i="1"/>
  <c r="Q268" i="1" s="1"/>
  <c r="W148" i="1"/>
  <c r="Q236" i="1" s="1"/>
  <c r="Q231" i="1"/>
  <c r="S148" i="1"/>
  <c r="Q229" i="1" s="1"/>
  <c r="R148" i="1"/>
  <c r="Q228" i="1" s="1"/>
  <c r="Q148" i="1"/>
  <c r="P148" i="1"/>
  <c r="Q235" i="1" s="1"/>
  <c r="O148" i="1"/>
  <c r="Q221" i="1" s="1"/>
  <c r="N148" i="1"/>
  <c r="Q224" i="1" s="1"/>
  <c r="M148" i="1"/>
  <c r="Q222" i="1" s="1"/>
  <c r="K148" i="1"/>
  <c r="Q227" i="1" s="1"/>
  <c r="J148" i="1"/>
  <c r="Q223" i="1" s="1"/>
  <c r="I148" i="1"/>
  <c r="H148" i="1"/>
  <c r="J229" i="1" l="1"/>
  <c r="G230" i="1"/>
  <c r="H230" i="1" s="1"/>
  <c r="F206" i="1"/>
  <c r="J64" i="6"/>
  <c r="K64" i="6"/>
  <c r="K53" i="6"/>
  <c r="J53" i="6"/>
  <c r="I55" i="6"/>
  <c r="J55" i="6" s="1"/>
  <c r="I66" i="6"/>
  <c r="G68" i="6"/>
  <c r="H66" i="6"/>
  <c r="K238" i="1"/>
  <c r="K250" i="1" s="1"/>
  <c r="G201" i="1"/>
  <c r="H201" i="1" s="1"/>
  <c r="I201" i="1" s="1"/>
  <c r="T219" i="1"/>
  <c r="T238" i="1" s="1"/>
  <c r="T250" i="1" s="1"/>
  <c r="L238" i="1"/>
  <c r="L250" i="1" s="1"/>
  <c r="R202" i="1"/>
  <c r="G203" i="1"/>
  <c r="H203" i="1" s="1"/>
  <c r="I203" i="1" s="1"/>
  <c r="N204" i="1"/>
  <c r="G55" i="6"/>
  <c r="H55" i="6" s="1"/>
  <c r="H53" i="6"/>
  <c r="Y194" i="1"/>
  <c r="I68" i="6" l="1"/>
  <c r="J68" i="6" s="1"/>
  <c r="J66" i="6"/>
  <c r="K66" i="6"/>
  <c r="K55" i="6"/>
  <c r="H68" i="6"/>
  <c r="G206" i="1"/>
  <c r="H206" i="1"/>
  <c r="I206" i="1"/>
  <c r="J201" i="1"/>
  <c r="Q10" i="4"/>
  <c r="P10" i="4"/>
  <c r="O10" i="4"/>
  <c r="N10" i="4"/>
  <c r="M10" i="4"/>
  <c r="L10" i="4"/>
  <c r="K68" i="6" l="1"/>
  <c r="K201" i="1"/>
  <c r="Y100" i="1"/>
  <c r="N268" i="1"/>
  <c r="N236" i="1"/>
  <c r="N229" i="1"/>
  <c r="N228" i="1"/>
  <c r="N235" i="1"/>
  <c r="N221" i="1"/>
  <c r="N224" i="1"/>
  <c r="N222" i="1"/>
  <c r="K100" i="1"/>
  <c r="N227" i="1" s="1"/>
  <c r="J100" i="1"/>
  <c r="N223" i="1" s="1"/>
  <c r="H100" i="1"/>
  <c r="L201" i="1" l="1"/>
  <c r="M268" i="1"/>
  <c r="M201" i="1" l="1"/>
  <c r="J204" i="1"/>
  <c r="J203" i="1" l="1"/>
  <c r="N201" i="1"/>
  <c r="K10" i="4"/>
  <c r="J10" i="4"/>
  <c r="I10" i="4"/>
  <c r="H10" i="4"/>
  <c r="G10" i="4"/>
  <c r="F10" i="4"/>
  <c r="K203" i="1" l="1"/>
  <c r="J206" i="1"/>
  <c r="O201" i="1"/>
  <c r="J236" i="1"/>
  <c r="J231" i="1"/>
  <c r="J235" i="1"/>
  <c r="J221" i="1"/>
  <c r="J224" i="1"/>
  <c r="J222" i="1"/>
  <c r="J228" i="1" l="1"/>
  <c r="I229" i="1"/>
  <c r="I238" i="1" s="1"/>
  <c r="I250" i="1" s="1"/>
  <c r="J238" i="1"/>
  <c r="J250" i="1" s="1"/>
  <c r="L203" i="1"/>
  <c r="K206" i="1"/>
  <c r="P201" i="1"/>
  <c r="M203" i="1" l="1"/>
  <c r="L206" i="1"/>
  <c r="Q201" i="1"/>
  <c r="S268" i="1"/>
  <c r="S236" i="1"/>
  <c r="S231" i="1"/>
  <c r="S177" i="1"/>
  <c r="S229" i="1" s="1"/>
  <c r="R177" i="1"/>
  <c r="S228" i="1" s="1"/>
  <c r="S249" i="1"/>
  <c r="G249" i="1" s="1"/>
  <c r="P177" i="1"/>
  <c r="S235" i="1" s="1"/>
  <c r="O177" i="1"/>
  <c r="S221" i="1" s="1"/>
  <c r="N177" i="1"/>
  <c r="S224" i="1" s="1"/>
  <c r="M177" i="1"/>
  <c r="S222" i="1" s="1"/>
  <c r="L177" i="1"/>
  <c r="S220" i="1" s="1"/>
  <c r="K177" i="1"/>
  <c r="S227" i="1" s="1"/>
  <c r="J177" i="1"/>
  <c r="S223" i="1" s="1"/>
  <c r="I177" i="1"/>
  <c r="S219" i="1" l="1"/>
  <c r="S238" i="1" s="1"/>
  <c r="S250" i="1" s="1"/>
  <c r="N203" i="1"/>
  <c r="M206" i="1"/>
  <c r="Y177" i="1"/>
  <c r="X160" i="1"/>
  <c r="R268" i="1" s="1"/>
  <c r="W160" i="1"/>
  <c r="R236" i="1" s="1"/>
  <c r="R231" i="1"/>
  <c r="R229" i="1"/>
  <c r="R160" i="1"/>
  <c r="R228" i="1" s="1"/>
  <c r="Q160" i="1"/>
  <c r="P160" i="1"/>
  <c r="R235" i="1" s="1"/>
  <c r="O160" i="1"/>
  <c r="R221" i="1" s="1"/>
  <c r="R224" i="1"/>
  <c r="M160" i="1"/>
  <c r="R222" i="1" s="1"/>
  <c r="K160" i="1"/>
  <c r="J160" i="1"/>
  <c r="I160" i="1"/>
  <c r="O204" i="1"/>
  <c r="R204" i="1" s="1"/>
  <c r="O220" i="1" l="1"/>
  <c r="O238" i="1" s="1"/>
  <c r="O250" i="1" s="1"/>
  <c r="N219" i="1"/>
  <c r="N238" i="1" s="1"/>
  <c r="N250" i="1" s="1"/>
  <c r="R223" i="1"/>
  <c r="P220" i="1"/>
  <c r="P238" i="1" s="1"/>
  <c r="P250" i="1" s="1"/>
  <c r="R227" i="1"/>
  <c r="Q220" i="1"/>
  <c r="Q238" i="1" s="1"/>
  <c r="Q250" i="1" s="1"/>
  <c r="R219" i="1"/>
  <c r="O203" i="1"/>
  <c r="N206" i="1"/>
  <c r="M236" i="1"/>
  <c r="G236" i="1" s="1"/>
  <c r="H236" i="1" s="1"/>
  <c r="G231" i="1"/>
  <c r="H231" i="1" s="1"/>
  <c r="M229" i="1"/>
  <c r="G229" i="1" s="1"/>
  <c r="H229" i="1" s="1"/>
  <c r="M228" i="1"/>
  <c r="G228" i="1" s="1"/>
  <c r="H228" i="1" s="1"/>
  <c r="M235" i="1"/>
  <c r="G235" i="1" s="1"/>
  <c r="H235" i="1" s="1"/>
  <c r="M221" i="1"/>
  <c r="G221" i="1" s="1"/>
  <c r="H221" i="1" s="1"/>
  <c r="M224" i="1"/>
  <c r="G224" i="1" s="1"/>
  <c r="H224" i="1" s="1"/>
  <c r="M222" i="1"/>
  <c r="G222" i="1" s="1"/>
  <c r="H222" i="1" s="1"/>
  <c r="M227" i="1"/>
  <c r="M223" i="1"/>
  <c r="G223" i="1" l="1"/>
  <c r="H223" i="1" s="1"/>
  <c r="G220" i="1"/>
  <c r="H220" i="1" s="1"/>
  <c r="G227" i="1"/>
  <c r="H227" i="1" s="1"/>
  <c r="R238" i="1"/>
  <c r="R250" i="1" s="1"/>
  <c r="M238" i="1"/>
  <c r="M250" i="1" s="1"/>
  <c r="P203" i="1"/>
  <c r="O206" i="1"/>
  <c r="G195" i="1"/>
  <c r="G219" i="1" l="1"/>
  <c r="H219" i="1" s="1"/>
  <c r="Q203" i="1"/>
  <c r="Q206" i="1" s="1"/>
  <c r="P206" i="1"/>
  <c r="Y120" i="1" l="1"/>
  <c r="Y121" i="1"/>
  <c r="Y134" i="1" l="1"/>
  <c r="Y69" i="1" l="1"/>
  <c r="G238" i="1" l="1"/>
  <c r="I239" i="1"/>
  <c r="J239" i="1" s="1"/>
  <c r="K239" i="1" s="1"/>
  <c r="L239" i="1" s="1"/>
  <c r="M239" i="1" s="1"/>
  <c r="N239" i="1" s="1"/>
  <c r="O239" i="1" s="1"/>
  <c r="P239" i="1" s="1"/>
  <c r="Q239" i="1" s="1"/>
  <c r="R239" i="1" s="1"/>
  <c r="S239" i="1" s="1"/>
  <c r="T239" i="1" s="1"/>
  <c r="H238" i="1" l="1"/>
  <c r="G250" i="1"/>
  <c r="H2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</author>
  </authors>
  <commentList>
    <comment ref="U2" authorId="0" shapeId="0" xr:uid="{3C8DD7DB-FF3E-408A-A298-0C4AC96E5C8A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Grit and clocks defib</t>
        </r>
      </text>
    </comment>
    <comment ref="L3" authorId="0" shapeId="0" xr:uid="{397FC075-1BB1-45B5-99F6-26068E84491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phone internet postage </t>
        </r>
      </text>
    </comment>
    <comment ref="M3" authorId="0" shapeId="0" xr:uid="{77F648A3-5956-41A0-847A-13634DC41420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NCALC ICO SLCC</t>
        </r>
      </text>
    </comment>
    <comment ref="N3" authorId="0" shapeId="0" xr:uid="{4A9EF026-7AF1-4CD4-9818-65B0A17A44CB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Inc travel</t>
        </r>
      </text>
    </comment>
    <comment ref="S3" authorId="0" shapeId="0" xr:uid="{A289A067-9AD4-4D0A-97EB-E8A1F9A344BD}">
      <text>
        <r>
          <rPr>
            <b/>
            <sz val="9"/>
            <color indexed="81"/>
            <rFont val="Tahoma"/>
            <family val="2"/>
          </rPr>
          <t>Alison:</t>
        </r>
        <r>
          <rPr>
            <sz val="9"/>
            <color indexed="81"/>
            <rFont val="Tahoma"/>
            <family val="2"/>
          </rPr>
          <t xml:space="preserve">
Inspections etc</t>
        </r>
      </text>
    </comment>
  </commentList>
</comments>
</file>

<file path=xl/sharedStrings.xml><?xml version="1.0" encoding="utf-8"?>
<sst xmlns="http://schemas.openxmlformats.org/spreadsheetml/2006/main" count="746" uniqueCount="508">
  <si>
    <t>Receipts</t>
  </si>
  <si>
    <t>Payments</t>
  </si>
  <si>
    <t>Date</t>
  </si>
  <si>
    <t>Description</t>
  </si>
  <si>
    <t>Total</t>
  </si>
  <si>
    <t>Cq.No.</t>
  </si>
  <si>
    <t>Wages</t>
  </si>
  <si>
    <t>Ins.</t>
  </si>
  <si>
    <t>Lighting</t>
  </si>
  <si>
    <t>VAT</t>
  </si>
  <si>
    <t>&amp; Sec.137</t>
  </si>
  <si>
    <t>Insurance</t>
  </si>
  <si>
    <t>BUDGET</t>
  </si>
  <si>
    <t>MAY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</si>
  <si>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</si>
  <si>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</si>
  <si>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</si>
  <si>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</si>
  <si>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</si>
  <si>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</si>
  <si>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</si>
  <si>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</si>
  <si>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</si>
  <si>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</si>
  <si>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</si>
  <si>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Training</t>
  </si>
  <si>
    <t>Other payments (not in budget)</t>
  </si>
  <si>
    <t>Hire</t>
  </si>
  <si>
    <t>Stationery</t>
  </si>
  <si>
    <t>/Admin.</t>
  </si>
  <si>
    <t>of assets</t>
  </si>
  <si>
    <t>Website &amp; email</t>
  </si>
  <si>
    <t>Open Spaces</t>
  </si>
  <si>
    <t>Subs</t>
  </si>
  <si>
    <t>Audit</t>
  </si>
  <si>
    <t>Misc</t>
  </si>
  <si>
    <t>&amp; email</t>
  </si>
  <si>
    <t>Opening Balance</t>
  </si>
  <si>
    <t xml:space="preserve">Easton on the Hill Parish Council </t>
  </si>
  <si>
    <t>Precept</t>
  </si>
  <si>
    <t>Total expenditure July</t>
  </si>
  <si>
    <t>Total expenditure August</t>
  </si>
  <si>
    <t>Total expenditure September</t>
  </si>
  <si>
    <t>Total October</t>
  </si>
  <si>
    <t>Total November</t>
  </si>
  <si>
    <t>Total December</t>
  </si>
  <si>
    <t>Cumulative</t>
  </si>
  <si>
    <t>Total January</t>
  </si>
  <si>
    <t>Total Feb</t>
  </si>
  <si>
    <t>Total March</t>
  </si>
  <si>
    <t>RECEIPTS</t>
  </si>
  <si>
    <t>Staff costs inc hmrc</t>
  </si>
  <si>
    <t>Election</t>
  </si>
  <si>
    <t>Bank statement</t>
  </si>
  <si>
    <t xml:space="preserve">Total May </t>
  </si>
  <si>
    <t>less payments</t>
  </si>
  <si>
    <t>Bank reconciliation</t>
  </si>
  <si>
    <t>B/F balance</t>
  </si>
  <si>
    <t>£</t>
  </si>
  <si>
    <t>plus receipts</t>
  </si>
  <si>
    <t>Balance</t>
  </si>
  <si>
    <t>Adjustments</t>
  </si>
  <si>
    <t>May</t>
  </si>
  <si>
    <t>June</t>
  </si>
  <si>
    <t>July</t>
  </si>
  <si>
    <t>to date</t>
  </si>
  <si>
    <t>Unity Bank current</t>
  </si>
  <si>
    <t>payments not cleared</t>
  </si>
  <si>
    <t>Agrees with balance above</t>
  </si>
  <si>
    <t>August</t>
  </si>
  <si>
    <t>mileage</t>
  </si>
  <si>
    <t>September</t>
  </si>
  <si>
    <t>month</t>
  </si>
  <si>
    <t>October</t>
  </si>
  <si>
    <t>November</t>
  </si>
  <si>
    <t>wages</t>
  </si>
  <si>
    <t>paye</t>
  </si>
  <si>
    <t>insurance</t>
  </si>
  <si>
    <t>Room hire</t>
  </si>
  <si>
    <t>subs</t>
  </si>
  <si>
    <t>training</t>
  </si>
  <si>
    <t>audit</t>
  </si>
  <si>
    <t>st lighting</t>
  </si>
  <si>
    <t>Website /email</t>
  </si>
  <si>
    <t>vat</t>
  </si>
  <si>
    <t>December</t>
  </si>
  <si>
    <t>Cumulative payments</t>
  </si>
  <si>
    <t>Spent</t>
  </si>
  <si>
    <t>Receipts April</t>
  </si>
  <si>
    <t>PAYE/NI</t>
  </si>
  <si>
    <t>MAY 17%</t>
  </si>
  <si>
    <t>JUN 25%</t>
  </si>
  <si>
    <t>JUL 33%</t>
  </si>
  <si>
    <t>AUG 42%</t>
  </si>
  <si>
    <t>SEPT 50%</t>
  </si>
  <si>
    <t>RESERVES</t>
  </si>
  <si>
    <t>General</t>
  </si>
  <si>
    <t>Earmarked</t>
  </si>
  <si>
    <t>Sep total</t>
  </si>
  <si>
    <t>OCT 58%</t>
  </si>
  <si>
    <t>Total Oct</t>
  </si>
  <si>
    <t>Total payments</t>
  </si>
  <si>
    <t>spend</t>
  </si>
  <si>
    <t>NOV 67%</t>
  </si>
  <si>
    <t>Last year's</t>
  </si>
  <si>
    <t>This year's</t>
  </si>
  <si>
    <t>Year to date</t>
  </si>
  <si>
    <t>Full year</t>
  </si>
  <si>
    <t>Over/under</t>
  </si>
  <si>
    <t>Proposed</t>
  </si>
  <si>
    <t>Notes</t>
  </si>
  <si>
    <t>Forecast</t>
  </si>
  <si>
    <t>Staff Costs</t>
  </si>
  <si>
    <t xml:space="preserve">Clerk's salary incl HMRC </t>
  </si>
  <si>
    <t>?</t>
  </si>
  <si>
    <t>Clerk's expenses home office</t>
  </si>
  <si>
    <t>Clerk's mileage</t>
  </si>
  <si>
    <t>Clerk training and conference</t>
  </si>
  <si>
    <t>Gen Administration</t>
  </si>
  <si>
    <t>Audit Fee: Internal</t>
  </si>
  <si>
    <t>Audit Fee: External</t>
  </si>
  <si>
    <t>total subs budget 679</t>
  </si>
  <si>
    <t>Annual Membership fees - SLCC</t>
  </si>
  <si>
    <t xml:space="preserve">                       -  Northants CALC</t>
  </si>
  <si>
    <t>ICO Annual Membership</t>
  </si>
  <si>
    <t xml:space="preserve">Insurance </t>
  </si>
  <si>
    <t>Councillors travel allowance</t>
  </si>
  <si>
    <t>Stationery/photocopying/Postage/bank</t>
  </si>
  <si>
    <t>Councillors training sessions</t>
  </si>
  <si>
    <t>Rental for Meetings at Village Hall</t>
  </si>
  <si>
    <t>Website/hosting/emails/support</t>
  </si>
  <si>
    <t>£355 vision ict hosting ly</t>
  </si>
  <si>
    <t>Parks &amp; Open Spaces PF/The Close</t>
  </si>
  <si>
    <t>Annual play equipment inspection</t>
  </si>
  <si>
    <t>post install plus other</t>
  </si>
  <si>
    <t>Grass cutting</t>
  </si>
  <si>
    <t>Improvements/general maintenance PF</t>
  </si>
  <si>
    <t>Other open spaces grass cutting</t>
  </si>
  <si>
    <t>Trees and greens</t>
  </si>
  <si>
    <t>Public Lighting</t>
  </si>
  <si>
    <t>Supply charge</t>
  </si>
  <si>
    <t>Maintenance charge</t>
  </si>
  <si>
    <t>Repairs</t>
  </si>
  <si>
    <t>increased energy prices</t>
  </si>
  <si>
    <t>Section 137 Payments</t>
  </si>
  <si>
    <t>Royal British Legion wreath</t>
  </si>
  <si>
    <t>Projects/reserves</t>
  </si>
  <si>
    <t>General reserves build up</t>
  </si>
  <si>
    <t>Playing field project budget and spend</t>
  </si>
  <si>
    <t xml:space="preserve">Precept </t>
  </si>
  <si>
    <t>Allotments</t>
  </si>
  <si>
    <t>Bank savings interest</t>
  </si>
  <si>
    <t>Donation VH</t>
  </si>
  <si>
    <t>Total excl PF</t>
  </si>
  <si>
    <t>Donations/grants PF/ hire income</t>
  </si>
  <si>
    <t>Total receipts</t>
  </si>
  <si>
    <t xml:space="preserve"> Less Payments </t>
  </si>
  <si>
    <t>To/(From) General Reserves</t>
  </si>
  <si>
    <t>20/21</t>
  </si>
  <si>
    <t>21/22</t>
  </si>
  <si>
    <t>22/23</t>
  </si>
  <si>
    <t>Reserves levels</t>
  </si>
  <si>
    <t>(inclu 10k grant)</t>
  </si>
  <si>
    <t>19/20</t>
  </si>
  <si>
    <t>18/19</t>
  </si>
  <si>
    <t>17/18</t>
  </si>
  <si>
    <t>Additional notes</t>
  </si>
  <si>
    <t>Precept egs</t>
  </si>
  <si>
    <t>PC tax</t>
  </si>
  <si>
    <t>per annum</t>
  </si>
  <si>
    <t>Examples</t>
  </si>
  <si>
    <t>£2.167 per 1k</t>
  </si>
  <si>
    <t>Using Tax base band D 20/21</t>
  </si>
  <si>
    <t>Tax base 461.3</t>
  </si>
  <si>
    <t>Previous precepts</t>
  </si>
  <si>
    <t>2016/17</t>
  </si>
  <si>
    <t xml:space="preserve"> plus 2 %</t>
  </si>
  <si>
    <t>minus 1.5%</t>
  </si>
  <si>
    <t>plus 5.7%</t>
  </si>
  <si>
    <t>plus 31.3%</t>
  </si>
  <si>
    <t>plus 4%</t>
  </si>
  <si>
    <t>£1313 extra</t>
  </si>
  <si>
    <t>Total costs/budget needed, basic, projects, PF</t>
  </si>
  <si>
    <t>Total basic running costs budget/spend</t>
  </si>
  <si>
    <t>Village Clock annual service remove</t>
  </si>
  <si>
    <t>Village Hall clock</t>
  </si>
  <si>
    <t>Other maintenance rest village incl grit, defib</t>
  </si>
  <si>
    <t>Moved to S137</t>
  </si>
  <si>
    <t>A</t>
  </si>
  <si>
    <t>B</t>
  </si>
  <si>
    <t>A+B</t>
  </si>
  <si>
    <t>Total projects inlc PF</t>
  </si>
  <si>
    <t>Total projects/reserves/extras excl PF</t>
  </si>
  <si>
    <t>Audit, int and ext</t>
  </si>
  <si>
    <t>Cllr travel</t>
  </si>
  <si>
    <t>Admin, bank</t>
  </si>
  <si>
    <t>Asset Maintenance, grit, defib</t>
  </si>
  <si>
    <t>Trees survey/works</t>
  </si>
  <si>
    <t>Cllr/Clerk training</t>
  </si>
  <si>
    <t>Parks &amp; Open Spaces grass, PF</t>
  </si>
  <si>
    <t>Parks &amp; Open Spaces grass village</t>
  </si>
  <si>
    <t>Maintenance PF</t>
  </si>
  <si>
    <t>inspections</t>
  </si>
  <si>
    <t>Lighting, total</t>
  </si>
  <si>
    <t>S137 payments</t>
  </si>
  <si>
    <t>Playing Field</t>
  </si>
  <si>
    <t>Ketton Drift</t>
  </si>
  <si>
    <t>Budget</t>
  </si>
  <si>
    <t>Grand total expenditure</t>
  </si>
  <si>
    <t>DEC 75%</t>
  </si>
  <si>
    <t>JAN 83%</t>
  </si>
  <si>
    <t>FEB 92%</t>
  </si>
  <si>
    <t>Bank interest</t>
  </si>
  <si>
    <t>Donations to PF</t>
  </si>
  <si>
    <t>Grants</t>
  </si>
  <si>
    <t>Hire income</t>
  </si>
  <si>
    <t>BUDGET FOR 23/24</t>
  </si>
  <si>
    <t>actual 21/22</t>
  </si>
  <si>
    <t>budget 22/23</t>
  </si>
  <si>
    <t>to end Oct 22</t>
  </si>
  <si>
    <t>2023-2024</t>
  </si>
  <si>
    <t>April</t>
  </si>
  <si>
    <t>Dec</t>
  </si>
  <si>
    <t>Jan</t>
  </si>
  <si>
    <t>Feb</t>
  </si>
  <si>
    <t>Mar</t>
  </si>
  <si>
    <t>Nov</t>
  </si>
  <si>
    <t>Total Nov</t>
  </si>
  <si>
    <t>Total Jan</t>
  </si>
  <si>
    <t>Total Mar</t>
  </si>
  <si>
    <t>Total year</t>
  </si>
  <si>
    <t>Greens, other</t>
  </si>
  <si>
    <t>Maint. PF</t>
  </si>
  <si>
    <t>Maint. Other</t>
  </si>
  <si>
    <t>Donations/S137</t>
  </si>
  <si>
    <t>Greens, PF</t>
  </si>
  <si>
    <t>Basic payments (excluding VAT)</t>
  </si>
  <si>
    <t>% spent</t>
  </si>
  <si>
    <t>ACTUAL</t>
  </si>
  <si>
    <t>EXPENDITURE AGAINST BUDGET</t>
  </si>
  <si>
    <t>Reserves/projects SPEND</t>
  </si>
  <si>
    <t>Budget reserve amounts from last yr C/F</t>
  </si>
  <si>
    <t>C/F</t>
  </si>
  <si>
    <t>Memberships subs</t>
  </si>
  <si>
    <t>JUNE</t>
  </si>
  <si>
    <t>JULY</t>
  </si>
  <si>
    <t xml:space="preserve">FEB </t>
  </si>
  <si>
    <t>APR 8%</t>
  </si>
  <si>
    <t>Grand total income</t>
  </si>
  <si>
    <t>Total June</t>
  </si>
  <si>
    <t>Other expenditure, from grants</t>
  </si>
  <si>
    <t>project</t>
  </si>
  <si>
    <t>Other - planning war mem</t>
  </si>
  <si>
    <t>back pay pay award</t>
  </si>
  <si>
    <t>pay rise</t>
  </si>
  <si>
    <t>hire income</t>
  </si>
  <si>
    <t>Footpaths</t>
  </si>
  <si>
    <t>Local Gov't Re-organisation/clock fund</t>
  </si>
  <si>
    <t>C/F figures</t>
  </si>
  <si>
    <t>plus 3%</t>
  </si>
  <si>
    <t>grants</t>
  </si>
  <si>
    <t>Clerk's Overtime/back pay</t>
  </si>
  <si>
    <t>grant, donations</t>
  </si>
  <si>
    <t>6%?</t>
  </si>
  <si>
    <t>£18 per 2 hour meeting, £10 1 hour. No increase proposed as yet</t>
  </si>
  <si>
    <t>£500 maintenance, £1800 caretaker</t>
  </si>
  <si>
    <t>The Drift, MVAS, Spring Close?</t>
  </si>
  <si>
    <t>survey, works</t>
  </si>
  <si>
    <t>£235 pq - no increase planned</t>
  </si>
  <si>
    <t>repairs from projects/reserves TY</t>
  </si>
  <si>
    <t>Air Ambulance Service/other</t>
  </si>
  <si>
    <t>clock repair fund</t>
  </si>
  <si>
    <t>footpath project</t>
  </si>
  <si>
    <t>election</t>
  </si>
  <si>
    <t>Spring Close SW</t>
  </si>
  <si>
    <t>Tax base 463</t>
  </si>
  <si>
    <t xml:space="preserve">% increase </t>
  </si>
  <si>
    <t>on LY budget</t>
  </si>
  <si>
    <t>% increase</t>
  </si>
  <si>
    <t>on FY f/cast</t>
  </si>
  <si>
    <t>£120 pm approx now x 3.6 SSE 51.51</t>
  </si>
  <si>
    <t>Website/other projects</t>
  </si>
  <si>
    <t>divide by tax base 463 = £81.96</t>
  </si>
  <si>
    <t>8% increase</t>
  </si>
  <si>
    <t xml:space="preserve">Earmarked </t>
  </si>
  <si>
    <t>incl 6k vat claim back</t>
  </si>
  <si>
    <t>lights</t>
  </si>
  <si>
    <t>plus receipts to date</t>
  </si>
  <si>
    <t>receipts for month</t>
  </si>
  <si>
    <t>less payments to date</t>
  </si>
  <si>
    <t>payments for month</t>
  </si>
  <si>
    <t>Adjustments for non cleared etc</t>
  </si>
  <si>
    <t>Agreed with above</t>
  </si>
  <si>
    <t>Receipts ex vat reclaims</t>
  </si>
  <si>
    <t>Receipts May</t>
  </si>
  <si>
    <t>Receipts June</t>
  </si>
  <si>
    <t>Receipts July</t>
  </si>
  <si>
    <t>Receipts Aug</t>
  </si>
  <si>
    <t>VAT reclaim</t>
  </si>
  <si>
    <t>Total April</t>
  </si>
  <si>
    <t>Receipts &amp; Payments 2023 2024</t>
  </si>
  <si>
    <t>Spring Close</t>
  </si>
  <si>
    <t>General reserves contribution</t>
  </si>
  <si>
    <t>Devolvement</t>
  </si>
  <si>
    <t>Election build up</t>
  </si>
  <si>
    <t>War memorial ins claim</t>
  </si>
  <si>
    <t>info board, wood grant</t>
  </si>
  <si>
    <t>Road safety grant</t>
  </si>
  <si>
    <t xml:space="preserve">Spring close grant </t>
  </si>
  <si>
    <t>Playing field</t>
  </si>
  <si>
    <t>38% of total precept</t>
  </si>
  <si>
    <t>51% of precept less projects</t>
  </si>
  <si>
    <t>cash balance C/f April '23</t>
  </si>
  <si>
    <t>HMRC payment employer/ee</t>
  </si>
  <si>
    <t>BP</t>
  </si>
  <si>
    <t>NCALC training localism</t>
  </si>
  <si>
    <t>NCALC training GDPR, RoW, C&amp;R</t>
  </si>
  <si>
    <t>Clerk for mileage</t>
  </si>
  <si>
    <t>S Woodman</t>
  </si>
  <si>
    <t>Village Hall room hire</t>
  </si>
  <si>
    <t>NCALC subs/auditor</t>
  </si>
  <si>
    <t>Donation from PO</t>
  </si>
  <si>
    <t>Donation from Polania Aid</t>
  </si>
  <si>
    <t>Clerk ink plans</t>
  </si>
  <si>
    <t>Clerk salary plus back pay 1 month</t>
  </si>
  <si>
    <t>Allotment rent cash</t>
  </si>
  <si>
    <t>Allotment rent BP</t>
  </si>
  <si>
    <t>Internal audit/DPO</t>
  </si>
  <si>
    <t>Staff other costs HO, miles, admin</t>
  </si>
  <si>
    <t>Bank statements current account</t>
  </si>
  <si>
    <t>Instant access</t>
  </si>
  <si>
    <t>HMRC reclaim</t>
  </si>
  <si>
    <t>Precept from NNC</t>
  </si>
  <si>
    <t>Rent from cricket club</t>
  </si>
  <si>
    <t>National Grid for power project</t>
  </si>
  <si>
    <t>4th April</t>
  </si>
  <si>
    <t>Grantscape CTP payment</t>
  </si>
  <si>
    <t>YES</t>
  </si>
  <si>
    <t>power project</t>
  </si>
  <si>
    <t>WFChire income</t>
  </si>
  <si>
    <t>Caretaker invoice</t>
  </si>
  <si>
    <t>WFC hire income</t>
  </si>
  <si>
    <t>Gallagher insurance</t>
  </si>
  <si>
    <t>HMRC employer/ee</t>
  </si>
  <si>
    <t>Hall hire</t>
  </si>
  <si>
    <t>SSE final bill</t>
  </si>
  <si>
    <t>Clerk mileage</t>
  </si>
  <si>
    <t>Leics Gardens</t>
  </si>
  <si>
    <t>Ink plans HP reimburse clerk plus stationery</t>
  </si>
  <si>
    <t>Yu Energy</t>
  </si>
  <si>
    <t>SecondLife posts for Sclose</t>
  </si>
  <si>
    <t>DD</t>
  </si>
  <si>
    <t>Clerk reimburse for rope and tape</t>
  </si>
  <si>
    <t>Bullimores for stone - power</t>
  </si>
  <si>
    <t>Clerk salary for May</t>
  </si>
  <si>
    <t>Grant Augean power</t>
  </si>
  <si>
    <t>polish</t>
  </si>
  <si>
    <t>Total bank</t>
  </si>
  <si>
    <t>Reimburse Woodman goal corners</t>
  </si>
  <si>
    <t>Reimburse Woodman tubes S Close</t>
  </si>
  <si>
    <t>T Nicol for QR code subscr</t>
  </si>
  <si>
    <t>ICO</t>
  </si>
  <si>
    <t>J Rawlinson caretaker invoice</t>
  </si>
  <si>
    <t>K Cox for services check</t>
  </si>
  <si>
    <t>Village hall</t>
  </si>
  <si>
    <t>J Rice reimburse for grass seed</t>
  </si>
  <si>
    <t>Eon maintenance contract</t>
  </si>
  <si>
    <t>R J Warren for trench work</t>
  </si>
  <si>
    <t>Cricket club for power supply</t>
  </si>
  <si>
    <t>for power supply project an</t>
  </si>
  <si>
    <t>Yu Energy for streetlight contract</t>
  </si>
  <si>
    <t>J Rice reimburse ink</t>
  </si>
  <si>
    <t>J Rice reimburse mileage</t>
  </si>
  <si>
    <t>Clerk salary for June</t>
  </si>
  <si>
    <t>£ SW</t>
  </si>
  <si>
    <t>Rent/CC contributions</t>
  </si>
  <si>
    <t>Bank charges, Unity</t>
  </si>
  <si>
    <t>Credit Bullimores error</t>
  </si>
  <si>
    <t>Augean grant</t>
  </si>
  <si>
    <t>Wellers Hedley registry work</t>
  </si>
  <si>
    <t>Interest IA Acct</t>
  </si>
  <si>
    <t xml:space="preserve">spent </t>
  </si>
  <si>
    <t>all from grants.</t>
  </si>
  <si>
    <t xml:space="preserve">Rest of project budget made up of playing field £5500, footpath £500, </t>
  </si>
  <si>
    <t>rest of Spring Close £600, devolvement £200</t>
  </si>
  <si>
    <t>Other "projects" with monies in bank to be spent on Woodland area</t>
  </si>
  <si>
    <t>/notice board £320, road safety £425, playing field £3250</t>
  </si>
  <si>
    <t xml:space="preserve"> built in budget, plus any surplus at end of year, if budget stuck to.</t>
  </si>
  <si>
    <t>Allotment rent</t>
  </si>
  <si>
    <t>First to fight memorial</t>
  </si>
  <si>
    <t>Wittering Harriers</t>
  </si>
  <si>
    <t>rent</t>
  </si>
  <si>
    <t>Leics Gardens grass cutting</t>
  </si>
  <si>
    <t>Wellers Hedley lease</t>
  </si>
  <si>
    <t>Clerk reimburse NI</t>
  </si>
  <si>
    <t>Reimburse Clerk for paper</t>
  </si>
  <si>
    <t>Reimburse Clerk power project</t>
  </si>
  <si>
    <t>Reimburse Clerk for padlock</t>
  </si>
  <si>
    <t>Village hall hire</t>
  </si>
  <si>
    <t>NNC bin emptying</t>
  </si>
  <si>
    <t>SLCC share subs</t>
  </si>
  <si>
    <t>Rutland computer repairs</t>
  </si>
  <si>
    <t>Clerk reimburse for ink and MS plans</t>
  </si>
  <si>
    <t>Clerk salary</t>
  </si>
  <si>
    <t>Grants/Polish</t>
  </si>
  <si>
    <t>PMF products - goals</t>
  </si>
  <si>
    <t>HMRC NI</t>
  </si>
  <si>
    <t>The Handiman swings</t>
  </si>
  <si>
    <t>The Handiman gazebo</t>
  </si>
  <si>
    <t>Vision ICT website/email</t>
  </si>
  <si>
    <t>Yu energy lighting</t>
  </si>
  <si>
    <t>EOTH VH hire</t>
  </si>
  <si>
    <t>Caretaker invoice July</t>
  </si>
  <si>
    <t>Rutland Masonry</t>
  </si>
  <si>
    <t>RoSPA play inspection</t>
  </si>
  <si>
    <t>Gallagher insurance extra</t>
  </si>
  <si>
    <t>PKF Littlejohn audit fee</t>
  </si>
  <si>
    <t>Chris Clipsham, path Spring Cl</t>
  </si>
  <si>
    <t>war memorial</t>
  </si>
  <si>
    <t>First to Flight polish</t>
  </si>
  <si>
    <t>laptop</t>
  </si>
  <si>
    <t>Notes on budget end of August</t>
  </si>
  <si>
    <t>Basic budget 41% spent at 42% through the financial year, so on track</t>
  </si>
  <si>
    <t xml:space="preserve">Project budget only 12% spent (Spring Close refurb).  "Other" expenditure </t>
  </si>
  <si>
    <t>Reserves at start of year should increase by at least £2000</t>
  </si>
  <si>
    <t>Playing field budget</t>
  </si>
  <si>
    <t>2023/2024</t>
  </si>
  <si>
    <t>C/F 01/4/23</t>
  </si>
  <si>
    <t xml:space="preserve"> =</t>
  </si>
  <si>
    <t>earmarked reserves for £3250 project, £319.52 Woodland grant left and £141.69 notice board grant left.</t>
  </si>
  <si>
    <t>Budget headings</t>
  </si>
  <si>
    <t>£ over/under budget</t>
  </si>
  <si>
    <t>Plus income</t>
  </si>
  <si>
    <t>Less expenditure</t>
  </si>
  <si>
    <t>Ex vat</t>
  </si>
  <si>
    <t>Expenditure</t>
  </si>
  <si>
    <t>Postcrete for bench, woodland</t>
  </si>
  <si>
    <t>Hire income WFC</t>
  </si>
  <si>
    <t>Goal corners</t>
  </si>
  <si>
    <t>Asset maintenance</t>
  </si>
  <si>
    <t>CTP power project</t>
  </si>
  <si>
    <t>ROSPA inspection</t>
  </si>
  <si>
    <t>Rent CC</t>
  </si>
  <si>
    <t>Bullimores stone for trench PP</t>
  </si>
  <si>
    <t>CC contribution</t>
  </si>
  <si>
    <t>T Nicol QR survey costs</t>
  </si>
  <si>
    <t>Project/reserve</t>
  </si>
  <si>
    <t>Grant remainder</t>
  </si>
  <si>
    <t>K Cox services check PP</t>
  </si>
  <si>
    <t>J Rice grass seed PP</t>
  </si>
  <si>
    <t>R J Warren digger/labout PP</t>
  </si>
  <si>
    <t>Elec supply grant</t>
  </si>
  <si>
    <t>Credit Bullimore</t>
  </si>
  <si>
    <t>National Grid power cable</t>
  </si>
  <si>
    <t>Grass cutting PF Apr May</t>
  </si>
  <si>
    <t>Caretaker invoices Apr/May</t>
  </si>
  <si>
    <t>Grass cutting PF</t>
  </si>
  <si>
    <t>Income</t>
  </si>
  <si>
    <t>Grass cuttingPF</t>
  </si>
  <si>
    <t>NNC bins</t>
  </si>
  <si>
    <t>Donations</t>
  </si>
  <si>
    <t>Caretaker invoices June</t>
  </si>
  <si>
    <t>incl C/F woodland</t>
  </si>
  <si>
    <t>Caretaker July</t>
  </si>
  <si>
    <t>Donations from CC</t>
  </si>
  <si>
    <t>Rospa play inspection</t>
  </si>
  <si>
    <t>Swings and gazebo maintenance</t>
  </si>
  <si>
    <t>see below</t>
  </si>
  <si>
    <t>Earmarked £3250 PF project</t>
  </si>
  <si>
    <t>prev grant</t>
  </si>
  <si>
    <t>Earmarked £319.52 woodland area grant</t>
  </si>
  <si>
    <t>Earmarked £141.69 notice board</t>
  </si>
  <si>
    <t>Total £3711.21</t>
  </si>
  <si>
    <t>Amount carried over in earmarked reserves</t>
  </si>
  <si>
    <t>Total income</t>
  </si>
  <si>
    <t>Total spent</t>
  </si>
  <si>
    <t>Balance C/F plus income less expenditure</t>
  </si>
  <si>
    <t>equals running cash total</t>
  </si>
  <si>
    <t>Woodland grant</t>
  </si>
  <si>
    <t>Total awarded</t>
  </si>
  <si>
    <t>Spent 23/24</t>
  </si>
  <si>
    <t>To be spent on</t>
  </si>
  <si>
    <t>Remainder</t>
  </si>
  <si>
    <t>Stone for path extension £60</t>
  </si>
  <si>
    <t>2 bug hotels, bird and bat boxes, bird feeding stations £610</t>
  </si>
  <si>
    <t>Shrubs/wildflowers/bulbs/seeds £300</t>
  </si>
  <si>
    <t>Wood and fittings for new benches £100</t>
  </si>
  <si>
    <t>Outdoor classroom/gazebo kit £1200</t>
  </si>
  <si>
    <t>Info boards £280</t>
  </si>
  <si>
    <t>*</t>
  </si>
  <si>
    <t>Notes:</t>
  </si>
  <si>
    <t>to be spent after 31/3/23</t>
  </si>
  <si>
    <t>Pavilion insurance</t>
  </si>
  <si>
    <t>National Grid credit</t>
  </si>
  <si>
    <t>cheque</t>
  </si>
  <si>
    <t>credit N Grid</t>
  </si>
  <si>
    <t>Total July</t>
  </si>
  <si>
    <t>Total Aug</t>
  </si>
  <si>
    <t>Caretaker Aug</t>
  </si>
  <si>
    <t>Gazebo parts Cllr Woodman</t>
  </si>
  <si>
    <t>inc caretaker £645</t>
  </si>
  <si>
    <t>Credit from N Grid/Bull</t>
  </si>
  <si>
    <t xml:space="preserve">C/F </t>
  </si>
  <si>
    <t>WFC hire costs</t>
  </si>
  <si>
    <t>Refund not cleared</t>
  </si>
  <si>
    <t>NG refund</t>
  </si>
  <si>
    <t xml:space="preserve">Bank balance at end of August is £43203. Contains earmarked reserves of </t>
  </si>
  <si>
    <t>£8500 plus refund from NG of £1993.86 for power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</si>
</sst>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164" formatCode="&quot;£&quot;#,##0.00"/>
    <numFmt numFmtId="165" formatCode="#,##0.00_ ;\-#,##0.00\ "/>
  </numFmts>
  <fonts count="4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9"/>
      <color theme="1"/>
      <name val="Calibri"/>
      <family val="2"/>
      <scheme val="minor"/>
    </font>
    <font>
      <u/>
      <sz val="9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4"/>
      <name val="Arial"/>
      <family val="2"/>
    </font>
    <font>
      <sz val="9"/>
      <color theme="5"/>
      <name val="Arial"/>
      <family val="2"/>
    </font>
    <font>
      <u/>
      <sz val="9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9"/>
      <name val="Arial"/>
      <family val="2"/>
    </font>
    <font>
      <i/>
      <sz val="10"/>
      <color theme="4"/>
      <name val="Arial"/>
      <family val="2"/>
    </font>
    <font>
      <i/>
      <sz val="10"/>
      <color theme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44" fontId="2" fillId="0" borderId="0" xfId="0" applyNumberFormat="1" applyFont="1"/>
    <xf numFmtId="44" fontId="2" fillId="0" borderId="0" xfId="0" applyNumberFormat="1" applyFont="1" applyAlignment="1">
      <alignment horizontal="center"/>
    </xf>
    <xf numFmtId="44" fontId="2" fillId="0" borderId="2" xfId="0" applyNumberFormat="1" applyFont="1" applyBorder="1"/>
    <xf numFmtId="0" fontId="2" fillId="0" borderId="2" xfId="0" applyFont="1" applyBorder="1"/>
    <xf numFmtId="44" fontId="0" fillId="0" borderId="0" xfId="0" applyNumberFormat="1"/>
    <xf numFmtId="44" fontId="2" fillId="0" borderId="1" xfId="0" applyNumberFormat="1" applyFont="1" applyBorder="1"/>
    <xf numFmtId="14" fontId="2" fillId="0" borderId="0" xfId="0" applyNumberFormat="1" applyFont="1"/>
    <xf numFmtId="44" fontId="8" fillId="0" borderId="0" xfId="0" applyNumberFormat="1" applyFont="1"/>
    <xf numFmtId="14" fontId="8" fillId="0" borderId="0" xfId="0" applyNumberFormat="1" applyFont="1"/>
    <xf numFmtId="44" fontId="8" fillId="0" borderId="2" xfId="0" applyNumberFormat="1" applyFont="1" applyBorder="1"/>
    <xf numFmtId="0" fontId="8" fillId="0" borderId="0" xfId="0" applyFont="1"/>
    <xf numFmtId="8" fontId="2" fillId="0" borderId="0" xfId="0" applyNumberFormat="1" applyFont="1"/>
    <xf numFmtId="8" fontId="8" fillId="0" borderId="0" xfId="0" applyNumberFormat="1" applyFont="1"/>
    <xf numFmtId="4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6" fontId="2" fillId="0" borderId="0" xfId="0" applyNumberFormat="1" applyFont="1"/>
    <xf numFmtId="17" fontId="2" fillId="0" borderId="0" xfId="0" applyNumberFormat="1" applyFont="1"/>
    <xf numFmtId="0" fontId="1" fillId="0" borderId="0" xfId="0" applyFont="1"/>
    <xf numFmtId="0" fontId="1" fillId="0" borderId="2" xfId="0" applyFont="1" applyBorder="1"/>
    <xf numFmtId="14" fontId="1" fillId="0" borderId="0" xfId="0" applyNumberFormat="1" applyFont="1"/>
    <xf numFmtId="14" fontId="9" fillId="0" borderId="0" xfId="1" applyNumberFormat="1"/>
    <xf numFmtId="44" fontId="1" fillId="0" borderId="0" xfId="0" applyNumberFormat="1" applyFont="1"/>
    <xf numFmtId="0" fontId="8" fillId="2" borderId="0" xfId="0" applyFont="1" applyFill="1" applyAlignment="1">
      <alignment horizontal="center"/>
    </xf>
    <xf numFmtId="44" fontId="8" fillId="2" borderId="0" xfId="0" applyNumberFormat="1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0" fillId="2" borderId="0" xfId="0" applyFill="1"/>
    <xf numFmtId="14" fontId="5" fillId="0" borderId="0" xfId="0" applyNumberFormat="1" applyFont="1"/>
    <xf numFmtId="17" fontId="8" fillId="0" borderId="2" xfId="0" applyNumberFormat="1" applyFont="1" applyBorder="1"/>
    <xf numFmtId="2" fontId="1" fillId="0" borderId="0" xfId="0" applyNumberFormat="1" applyFont="1"/>
    <xf numFmtId="0" fontId="4" fillId="0" borderId="0" xfId="0" applyFont="1"/>
    <xf numFmtId="41" fontId="1" fillId="0" borderId="0" xfId="2" applyFont="1"/>
    <xf numFmtId="0" fontId="3" fillId="0" borderId="0" xfId="0" applyFont="1" applyAlignment="1">
      <alignment horizontal="right"/>
    </xf>
    <xf numFmtId="16" fontId="2" fillId="0" borderId="0" xfId="0" applyNumberFormat="1" applyFont="1"/>
    <xf numFmtId="44" fontId="8" fillId="0" borderId="1" xfId="0" applyNumberFormat="1" applyFont="1" applyBorder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8" fontId="1" fillId="0" borderId="0" xfId="0" applyNumberFormat="1" applyFont="1" applyAlignment="1">
      <alignment horizontal="justify" vertical="center" wrapText="1"/>
    </xf>
    <xf numFmtId="44" fontId="2" fillId="0" borderId="0" xfId="3" applyFont="1"/>
    <xf numFmtId="17" fontId="0" fillId="2" borderId="0" xfId="0" applyNumberFormat="1" applyFill="1"/>
    <xf numFmtId="8" fontId="1" fillId="0" borderId="0" xfId="0" applyNumberFormat="1" applyFont="1"/>
    <xf numFmtId="164" fontId="2" fillId="0" borderId="0" xfId="0" applyNumberFormat="1" applyFont="1"/>
    <xf numFmtId="16" fontId="1" fillId="0" borderId="0" xfId="0" applyNumberFormat="1" applyFont="1"/>
    <xf numFmtId="8" fontId="0" fillId="0" borderId="0" xfId="0" applyNumberFormat="1"/>
    <xf numFmtId="16" fontId="8" fillId="0" borderId="0" xfId="0" applyNumberFormat="1" applyFont="1"/>
    <xf numFmtId="2" fontId="8" fillId="0" borderId="0" xfId="0" applyNumberFormat="1" applyFont="1"/>
    <xf numFmtId="0" fontId="12" fillId="0" borderId="0" xfId="0" applyFont="1"/>
    <xf numFmtId="10" fontId="3" fillId="0" borderId="0" xfId="0" applyNumberFormat="1" applyFont="1"/>
    <xf numFmtId="0" fontId="5" fillId="0" borderId="0" xfId="0" applyFont="1" applyAlignment="1">
      <alignment horizontal="right"/>
    </xf>
    <xf numFmtId="6" fontId="8" fillId="0" borderId="0" xfId="0" applyNumberFormat="1" applyFont="1"/>
    <xf numFmtId="0" fontId="14" fillId="0" borderId="0" xfId="0" applyFont="1"/>
    <xf numFmtId="0" fontId="15" fillId="0" borderId="0" xfId="0" applyFont="1"/>
    <xf numFmtId="2" fontId="16" fillId="0" borderId="3" xfId="0" applyNumberFormat="1" applyFont="1" applyBorder="1" applyAlignment="1">
      <alignment horizontal="center"/>
    </xf>
    <xf numFmtId="0" fontId="17" fillId="2" borderId="4" xfId="0" applyFont="1" applyFill="1" applyBorder="1"/>
    <xf numFmtId="0" fontId="16" fillId="0" borderId="4" xfId="0" applyFont="1" applyBorder="1" applyAlignment="1">
      <alignment horizontal="center"/>
    </xf>
    <xf numFmtId="0" fontId="17" fillId="0" borderId="4" xfId="0" applyFont="1" applyBorder="1"/>
    <xf numFmtId="0" fontId="16" fillId="2" borderId="5" xfId="0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19" fillId="0" borderId="0" xfId="0" applyFont="1"/>
    <xf numFmtId="2" fontId="16" fillId="0" borderId="6" xfId="0" applyNumberFormat="1" applyFont="1" applyBorder="1" applyAlignment="1">
      <alignment horizontal="center"/>
    </xf>
    <xf numFmtId="14" fontId="17" fillId="2" borderId="0" xfId="0" applyNumberFormat="1" applyFont="1" applyFill="1"/>
    <xf numFmtId="2" fontId="16" fillId="0" borderId="0" xfId="0" applyNumberFormat="1" applyFont="1" applyAlignment="1">
      <alignment horizontal="center"/>
    </xf>
    <xf numFmtId="0" fontId="17" fillId="0" borderId="0" xfId="0" applyFont="1"/>
    <xf numFmtId="0" fontId="16" fillId="2" borderId="7" xfId="0" applyFont="1" applyFill="1" applyBorder="1" applyAlignment="1">
      <alignment horizontal="center"/>
    </xf>
    <xf numFmtId="2" fontId="0" fillId="0" borderId="0" xfId="0" applyNumberFormat="1"/>
    <xf numFmtId="2" fontId="20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21" fillId="0" borderId="8" xfId="0" applyFont="1" applyBorder="1"/>
    <xf numFmtId="4" fontId="0" fillId="0" borderId="0" xfId="0" applyNumberFormat="1"/>
    <xf numFmtId="2" fontId="19" fillId="0" borderId="8" xfId="0" applyNumberFormat="1" applyFont="1" applyBorder="1"/>
    <xf numFmtId="2" fontId="18" fillId="0" borderId="8" xfId="0" applyNumberFormat="1" applyFont="1" applyBorder="1"/>
    <xf numFmtId="2" fontId="18" fillId="0" borderId="0" xfId="0" applyNumberFormat="1" applyFont="1"/>
    <xf numFmtId="0" fontId="22" fillId="0" borderId="0" xfId="0" applyFont="1"/>
    <xf numFmtId="2" fontId="19" fillId="0" borderId="8" xfId="0" applyNumberFormat="1" applyFont="1" applyBorder="1" applyAlignment="1">
      <alignment horizontal="right"/>
    </xf>
    <xf numFmtId="0" fontId="23" fillId="0" borderId="0" xfId="0" applyFont="1"/>
    <xf numFmtId="2" fontId="19" fillId="3" borderId="8" xfId="0" applyNumberFormat="1" applyFont="1" applyFill="1" applyBorder="1"/>
    <xf numFmtId="10" fontId="18" fillId="0" borderId="0" xfId="0" applyNumberFormat="1" applyFont="1"/>
    <xf numFmtId="4" fontId="18" fillId="0" borderId="0" xfId="0" applyNumberFormat="1" applyFont="1"/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18" fillId="3" borderId="0" xfId="0" applyFont="1" applyFill="1"/>
    <xf numFmtId="4" fontId="19" fillId="0" borderId="0" xfId="0" applyNumberFormat="1" applyFont="1"/>
    <xf numFmtId="0" fontId="14" fillId="0" borderId="0" xfId="0" applyFont="1" applyAlignment="1">
      <alignment horizontal="right"/>
    </xf>
    <xf numFmtId="2" fontId="14" fillId="0" borderId="8" xfId="0" applyNumberFormat="1" applyFont="1" applyBorder="1"/>
    <xf numFmtId="0" fontId="21" fillId="0" borderId="0" xfId="0" applyFont="1"/>
    <xf numFmtId="0" fontId="26" fillId="0" borderId="0" xfId="0" applyFont="1" applyAlignment="1">
      <alignment horizontal="right"/>
    </xf>
    <xf numFmtId="4" fontId="19" fillId="0" borderId="8" xfId="0" applyNumberFormat="1" applyFont="1" applyBorder="1"/>
    <xf numFmtId="0" fontId="27" fillId="0" borderId="8" xfId="0" applyFont="1" applyBorder="1"/>
    <xf numFmtId="4" fontId="18" fillId="0" borderId="9" xfId="0" applyNumberFormat="1" applyFont="1" applyBorder="1"/>
    <xf numFmtId="0" fontId="27" fillId="3" borderId="8" xfId="0" applyFont="1" applyFill="1" applyBorder="1"/>
    <xf numFmtId="4" fontId="19" fillId="3" borderId="9" xfId="0" applyNumberFormat="1" applyFont="1" applyFill="1" applyBorder="1"/>
    <xf numFmtId="4" fontId="18" fillId="3" borderId="0" xfId="0" applyNumberFormat="1" applyFont="1" applyFill="1"/>
    <xf numFmtId="0" fontId="22" fillId="3" borderId="0" xfId="0" applyFont="1" applyFill="1"/>
    <xf numFmtId="2" fontId="28" fillId="3" borderId="9" xfId="0" applyNumberFormat="1" applyFont="1" applyFill="1" applyBorder="1"/>
    <xf numFmtId="4" fontId="22" fillId="3" borderId="0" xfId="0" applyNumberFormat="1" applyFont="1" applyFill="1"/>
    <xf numFmtId="4" fontId="27" fillId="3" borderId="8" xfId="0" applyNumberFormat="1" applyFont="1" applyFill="1" applyBorder="1"/>
    <xf numFmtId="2" fontId="28" fillId="0" borderId="9" xfId="0" applyNumberFormat="1" applyFont="1" applyBorder="1"/>
    <xf numFmtId="4" fontId="14" fillId="0" borderId="8" xfId="0" applyNumberFormat="1" applyFont="1" applyBorder="1"/>
    <xf numFmtId="2" fontId="17" fillId="0" borderId="8" xfId="0" applyNumberFormat="1" applyFont="1" applyBorder="1"/>
    <xf numFmtId="2" fontId="19" fillId="0" borderId="9" xfId="0" applyNumberFormat="1" applyFont="1" applyBorder="1"/>
    <xf numFmtId="4" fontId="19" fillId="0" borderId="8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2" fontId="14" fillId="0" borderId="8" xfId="0" applyNumberFormat="1" applyFont="1" applyBorder="1" applyAlignment="1">
      <alignment horizontal="right"/>
    </xf>
    <xf numFmtId="2" fontId="17" fillId="0" borderId="8" xfId="0" applyNumberFormat="1" applyFont="1" applyBorder="1" applyAlignment="1">
      <alignment horizontal="right"/>
    </xf>
    <xf numFmtId="4" fontId="14" fillId="0" borderId="8" xfId="0" applyNumberFormat="1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2" fontId="14" fillId="0" borderId="9" xfId="0" applyNumberFormat="1" applyFont="1" applyBorder="1" applyAlignment="1">
      <alignment horizontal="right"/>
    </xf>
    <xf numFmtId="0" fontId="20" fillId="0" borderId="0" xfId="0" applyFont="1"/>
    <xf numFmtId="0" fontId="14" fillId="0" borderId="8" xfId="0" applyFont="1" applyBorder="1"/>
    <xf numFmtId="0" fontId="17" fillId="0" borderId="8" xfId="0" applyFont="1" applyBorder="1"/>
    <xf numFmtId="0" fontId="19" fillId="0" borderId="0" xfId="0" applyFont="1" applyAlignment="1">
      <alignment horizontal="right"/>
    </xf>
    <xf numFmtId="0" fontId="19" fillId="0" borderId="8" xfId="0" applyFont="1" applyBorder="1"/>
    <xf numFmtId="0" fontId="18" fillId="0" borderId="8" xfId="0" applyFont="1" applyBorder="1"/>
    <xf numFmtId="9" fontId="18" fillId="0" borderId="0" xfId="0" applyNumberFormat="1" applyFont="1"/>
    <xf numFmtId="0" fontId="13" fillId="0" borderId="0" xfId="0" applyFont="1"/>
    <xf numFmtId="0" fontId="19" fillId="2" borderId="8" xfId="0" applyFont="1" applyFill="1" applyBorder="1"/>
    <xf numFmtId="9" fontId="25" fillId="0" borderId="0" xfId="0" applyNumberFormat="1" applyFont="1"/>
    <xf numFmtId="4" fontId="19" fillId="3" borderId="8" xfId="0" applyNumberFormat="1" applyFont="1" applyFill="1" applyBorder="1"/>
    <xf numFmtId="4" fontId="14" fillId="3" borderId="8" xfId="0" applyNumberFormat="1" applyFont="1" applyFill="1" applyBorder="1"/>
    <xf numFmtId="2" fontId="14" fillId="2" borderId="8" xfId="0" applyNumberFormat="1" applyFont="1" applyFill="1" applyBorder="1"/>
    <xf numFmtId="2" fontId="19" fillId="0" borderId="0" xfId="0" applyNumberFormat="1" applyFont="1"/>
    <xf numFmtId="2" fontId="17" fillId="0" borderId="0" xfId="0" applyNumberFormat="1" applyFont="1"/>
    <xf numFmtId="0" fontId="19" fillId="2" borderId="0" xfId="0" applyFont="1" applyFill="1"/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8" fontId="18" fillId="0" borderId="0" xfId="0" applyNumberFormat="1" applyFont="1"/>
    <xf numFmtId="8" fontId="25" fillId="0" borderId="0" xfId="0" applyNumberFormat="1" applyFont="1"/>
    <xf numFmtId="0" fontId="26" fillId="0" borderId="0" xfId="0" applyFont="1"/>
    <xf numFmtId="164" fontId="25" fillId="0" borderId="0" xfId="0" applyNumberFormat="1" applyFont="1"/>
    <xf numFmtId="165" fontId="14" fillId="0" borderId="0" xfId="3" applyNumberFormat="1" applyFont="1" applyBorder="1"/>
    <xf numFmtId="165" fontId="19" fillId="0" borderId="0" xfId="3" applyNumberFormat="1" applyFont="1" applyBorder="1"/>
    <xf numFmtId="44" fontId="18" fillId="0" borderId="0" xfId="0" applyNumberFormat="1" applyFont="1"/>
    <xf numFmtId="0" fontId="29" fillId="0" borderId="0" xfId="0" applyFont="1"/>
    <xf numFmtId="2" fontId="21" fillId="0" borderId="0" xfId="0" applyNumberFormat="1" applyFont="1"/>
    <xf numFmtId="0" fontId="3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31" fillId="0" borderId="0" xfId="0" applyFont="1"/>
    <xf numFmtId="0" fontId="8" fillId="2" borderId="0" xfId="0" applyFont="1" applyFill="1"/>
    <xf numFmtId="9" fontId="2" fillId="0" borderId="0" xfId="4" applyFont="1"/>
    <xf numFmtId="14" fontId="33" fillId="0" borderId="0" xfId="0" applyNumberFormat="1" applyFont="1"/>
    <xf numFmtId="17" fontId="33" fillId="0" borderId="0" xfId="0" applyNumberFormat="1" applyFont="1"/>
    <xf numFmtId="44" fontId="34" fillId="0" borderId="0" xfId="0" applyNumberFormat="1" applyFont="1"/>
    <xf numFmtId="17" fontId="33" fillId="0" borderId="2" xfId="0" applyNumberFormat="1" applyFont="1" applyBorder="1"/>
    <xf numFmtId="44" fontId="1" fillId="0" borderId="2" xfId="0" applyNumberFormat="1" applyFont="1" applyBorder="1"/>
    <xf numFmtId="10" fontId="8" fillId="0" borderId="0" xfId="0" applyNumberFormat="1" applyFont="1"/>
    <xf numFmtId="14" fontId="2" fillId="0" borderId="2" xfId="0" applyNumberFormat="1" applyFont="1" applyBorder="1"/>
    <xf numFmtId="14" fontId="1" fillId="0" borderId="2" xfId="0" applyNumberFormat="1" applyFont="1" applyBorder="1"/>
    <xf numFmtId="44" fontId="2" fillId="2" borderId="0" xfId="0" applyNumberFormat="1" applyFont="1" applyFill="1"/>
    <xf numFmtId="17" fontId="1" fillId="0" borderId="0" xfId="0" applyNumberFormat="1" applyFont="1"/>
    <xf numFmtId="44" fontId="1" fillId="0" borderId="0" xfId="0" applyNumberFormat="1" applyFont="1" applyAlignment="1">
      <alignment horizontal="right"/>
    </xf>
    <xf numFmtId="4" fontId="14" fillId="0" borderId="11" xfId="0" applyNumberFormat="1" applyFont="1" applyBorder="1"/>
    <xf numFmtId="2" fontId="17" fillId="0" borderId="11" xfId="0" applyNumberFormat="1" applyFont="1" applyBorder="1"/>
    <xf numFmtId="4" fontId="19" fillId="0" borderId="11" xfId="0" applyNumberFormat="1" applyFont="1" applyBorder="1"/>
    <xf numFmtId="0" fontId="27" fillId="3" borderId="11" xfId="0" applyFont="1" applyFill="1" applyBorder="1"/>
    <xf numFmtId="2" fontId="19" fillId="0" borderId="12" xfId="0" applyNumberFormat="1" applyFont="1" applyBorder="1"/>
    <xf numFmtId="4" fontId="14" fillId="2" borderId="13" xfId="0" applyNumberFormat="1" applyFont="1" applyFill="1" applyBorder="1"/>
    <xf numFmtId="2" fontId="17" fillId="2" borderId="13" xfId="0" applyNumberFormat="1" applyFont="1" applyFill="1" applyBorder="1"/>
    <xf numFmtId="4" fontId="19" fillId="2" borderId="13" xfId="0" applyNumberFormat="1" applyFont="1" applyFill="1" applyBorder="1"/>
    <xf numFmtId="0" fontId="27" fillId="2" borderId="13" xfId="0" applyFont="1" applyFill="1" applyBorder="1"/>
    <xf numFmtId="2" fontId="14" fillId="2" borderId="10" xfId="0" applyNumberFormat="1" applyFont="1" applyFill="1" applyBorder="1"/>
    <xf numFmtId="2" fontId="14" fillId="2" borderId="8" xfId="0" applyNumberFormat="1" applyFont="1" applyFill="1" applyBorder="1" applyAlignment="1">
      <alignment horizontal="center"/>
    </xf>
    <xf numFmtId="2" fontId="17" fillId="2" borderId="8" xfId="0" applyNumberFormat="1" applyFont="1" applyFill="1" applyBorder="1"/>
    <xf numFmtId="2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/>
    <xf numFmtId="0" fontId="17" fillId="2" borderId="8" xfId="0" applyFont="1" applyFill="1" applyBorder="1"/>
    <xf numFmtId="0" fontId="1" fillId="2" borderId="0" xfId="0" applyFont="1" applyFill="1"/>
    <xf numFmtId="164" fontId="19" fillId="0" borderId="0" xfId="0" applyNumberFormat="1" applyFont="1"/>
    <xf numFmtId="4" fontId="25" fillId="0" borderId="0" xfId="0" applyNumberFormat="1" applyFont="1"/>
    <xf numFmtId="8" fontId="19" fillId="0" borderId="0" xfId="0" applyNumberFormat="1" applyFont="1"/>
    <xf numFmtId="0" fontId="16" fillId="2" borderId="0" xfId="0" applyFont="1" applyFill="1" applyAlignment="1">
      <alignment horizontal="center"/>
    </xf>
    <xf numFmtId="10" fontId="31" fillId="0" borderId="0" xfId="4" applyNumberFormat="1" applyFont="1"/>
    <xf numFmtId="9" fontId="1" fillId="0" borderId="0" xfId="4" applyFont="1"/>
    <xf numFmtId="0" fontId="34" fillId="0" borderId="0" xfId="0" applyFont="1"/>
    <xf numFmtId="0" fontId="33" fillId="0" borderId="0" xfId="0" applyFont="1"/>
    <xf numFmtId="44" fontId="33" fillId="0" borderId="0" xfId="0" applyNumberFormat="1" applyFont="1"/>
    <xf numFmtId="0" fontId="33" fillId="0" borderId="0" xfId="0" applyFont="1" applyAlignment="1">
      <alignment horizontal="justify" vertical="center" wrapText="1"/>
    </xf>
    <xf numFmtId="8" fontId="8" fillId="0" borderId="0" xfId="0" applyNumberFormat="1" applyFont="1" applyAlignment="1">
      <alignment wrapText="1"/>
    </xf>
    <xf numFmtId="12" fontId="2" fillId="0" borderId="0" xfId="0" applyNumberFormat="1" applyFont="1"/>
    <xf numFmtId="12" fontId="1" fillId="0" borderId="0" xfId="0" applyNumberFormat="1" applyFont="1"/>
    <xf numFmtId="44" fontId="1" fillId="2" borderId="0" xfId="0" applyNumberFormat="1" applyFont="1" applyFill="1"/>
    <xf numFmtId="9" fontId="33" fillId="2" borderId="0" xfId="4" applyFont="1" applyFill="1"/>
    <xf numFmtId="0" fontId="0" fillId="0" borderId="0" xfId="0" applyAlignment="1">
      <alignment horizontal="right"/>
    </xf>
    <xf numFmtId="9" fontId="0" fillId="0" borderId="0" xfId="4" applyFont="1"/>
    <xf numFmtId="9" fontId="0" fillId="2" borderId="0" xfId="4" applyFont="1" applyFill="1"/>
    <xf numFmtId="9" fontId="5" fillId="0" borderId="0" xfId="0" applyNumberFormat="1" applyFont="1"/>
    <xf numFmtId="0" fontId="3" fillId="2" borderId="0" xfId="0" applyFont="1" applyFill="1"/>
    <xf numFmtId="9" fontId="8" fillId="0" borderId="0" xfId="4" applyFont="1"/>
    <xf numFmtId="44" fontId="8" fillId="2" borderId="0" xfId="0" applyNumberFormat="1" applyFont="1" applyFill="1"/>
    <xf numFmtId="0" fontId="5" fillId="2" borderId="0" xfId="0" applyFont="1" applyFill="1"/>
    <xf numFmtId="0" fontId="2" fillId="2" borderId="0" xfId="0" applyFont="1" applyFill="1"/>
    <xf numFmtId="9" fontId="2" fillId="2" borderId="0" xfId="4" applyFont="1" applyFill="1"/>
    <xf numFmtId="9" fontId="0" fillId="0" borderId="0" xfId="4" applyFont="1" applyFill="1"/>
    <xf numFmtId="9" fontId="1" fillId="0" borderId="0" xfId="4" applyFont="1" applyFill="1"/>
    <xf numFmtId="9" fontId="2" fillId="0" borderId="0" xfId="4" applyFont="1" applyFill="1"/>
    <xf numFmtId="0" fontId="35" fillId="0" borderId="0" xfId="0" applyFont="1"/>
    <xf numFmtId="8" fontId="3" fillId="0" borderId="0" xfId="0" applyNumberFormat="1" applyFont="1"/>
    <xf numFmtId="0" fontId="3" fillId="4" borderId="0" xfId="0" applyFont="1" applyFill="1"/>
    <xf numFmtId="8" fontId="3" fillId="4" borderId="0" xfId="0" applyNumberFormat="1" applyFont="1" applyFill="1"/>
    <xf numFmtId="0" fontId="3" fillId="0" borderId="0" xfId="0" applyFont="1" applyAlignment="1">
      <alignment horizontal="center"/>
    </xf>
    <xf numFmtId="0" fontId="5" fillId="4" borderId="0" xfId="0" applyFont="1" applyFill="1"/>
    <xf numFmtId="14" fontId="3" fillId="0" borderId="0" xfId="0" applyNumberFormat="1" applyFont="1"/>
    <xf numFmtId="9" fontId="3" fillId="0" borderId="0" xfId="4" applyFont="1" applyFill="1" applyBorder="1"/>
    <xf numFmtId="0" fontId="36" fillId="0" borderId="0" xfId="0" applyFont="1"/>
    <xf numFmtId="16" fontId="3" fillId="0" borderId="0" xfId="0" applyNumberFormat="1" applyFont="1"/>
    <xf numFmtId="0" fontId="37" fillId="0" borderId="0" xfId="0" applyFont="1"/>
    <xf numFmtId="0" fontId="38" fillId="0" borderId="0" xfId="0" applyFont="1"/>
    <xf numFmtId="9" fontId="3" fillId="0" borderId="0" xfId="4" applyFont="1"/>
    <xf numFmtId="17" fontId="3" fillId="0" borderId="0" xfId="0" applyNumberFormat="1" applyFont="1"/>
    <xf numFmtId="9" fontId="39" fillId="0" borderId="0" xfId="4" applyFont="1"/>
    <xf numFmtId="0" fontId="40" fillId="0" borderId="0" xfId="0" applyFont="1"/>
    <xf numFmtId="0" fontId="39" fillId="0" borderId="0" xfId="0" applyFont="1"/>
    <xf numFmtId="9" fontId="4" fillId="0" borderId="0" xfId="4" applyFont="1" applyFill="1" applyBorder="1"/>
    <xf numFmtId="0" fontId="41" fillId="0" borderId="0" xfId="0" applyFont="1"/>
    <xf numFmtId="0" fontId="42" fillId="0" borderId="0" xfId="0" applyFont="1"/>
    <xf numFmtId="0" fontId="33" fillId="2" borderId="0" xfId="0" applyFont="1" applyFill="1"/>
    <xf numFmtId="0" fontId="8" fillId="0" borderId="0" xfId="0" applyFont="1"/>
  </cellXfs>
  <cellStyles count="5">
    <cellStyle name="Comma [0]" xfId="2" builtinId="6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84"/>
  <sheetViews>
    <sheetView zoomScaleNormal="100" workbookViewId="0">
      <pane ySplit="2" topLeftCell="A190" activePane="bottomLeft" state="frozen"/>
      <selection activeCell="C1" sqref="C1"/>
      <selection pane="bottomLeft" activeCell="E197" sqref="E197"/>
    </sheetView>
  </sheetViews>
  <sheetFormatPr defaultRowHeight="11.25" x14ac:dyDescent="0.2"/>
  <cols>
    <col min="1" max="1" width="25" style="2" bestFit="1" customWidth="1"/>
    <col min="2" max="2" width="14" style="2" bestFit="1" customWidth="1"/>
    <col min="3" max="3" width="13" style="4" bestFit="1" customWidth="1"/>
    <col min="4" max="4" width="10.42578125" style="4" bestFit="1" customWidth="1"/>
    <col min="5" max="5" width="25.7109375" style="2" bestFit="1" customWidth="1"/>
    <col min="6" max="6" width="9.85546875" style="2" bestFit="1" customWidth="1"/>
    <col min="7" max="7" width="12.140625" style="4" bestFit="1" customWidth="1"/>
    <col min="8" max="11" width="9.85546875" style="4" bestFit="1" customWidth="1"/>
    <col min="12" max="12" width="10.140625" style="4" bestFit="1" customWidth="1"/>
    <col min="13" max="19" width="9.85546875" style="4" bestFit="1" customWidth="1"/>
    <col min="20" max="20" width="11.7109375" style="4" bestFit="1" customWidth="1"/>
    <col min="21" max="21" width="7.7109375" style="4" bestFit="1" customWidth="1"/>
    <col min="22" max="22" width="10.85546875" style="4" customWidth="1"/>
    <col min="23" max="23" width="9.28515625" style="4" bestFit="1" customWidth="1"/>
    <col min="24" max="24" width="9" style="4" bestFit="1" customWidth="1"/>
    <col min="25" max="25" width="9.85546875" style="4" bestFit="1" customWidth="1"/>
    <col min="26" max="26" width="10.28515625" style="2" bestFit="1" customWidth="1"/>
    <col min="27" max="16384" width="9.140625" style="2"/>
  </cols>
  <sheetData>
    <row r="1" spans="1:24" x14ac:dyDescent="0.2">
      <c r="A1" s="14" t="s">
        <v>38</v>
      </c>
      <c r="B1" s="14"/>
      <c r="E1" s="221" t="s">
        <v>300</v>
      </c>
      <c r="F1" s="221"/>
      <c r="L1" s="25" t="s">
        <v>70</v>
      </c>
    </row>
    <row r="2" spans="1:24" x14ac:dyDescent="0.2">
      <c r="A2" s="18" t="s">
        <v>0</v>
      </c>
      <c r="B2" s="26" t="s">
        <v>50</v>
      </c>
      <c r="C2" s="5"/>
      <c r="D2" s="27" t="s">
        <v>1</v>
      </c>
      <c r="E2" s="1"/>
      <c r="F2" s="1"/>
      <c r="G2" s="5"/>
      <c r="H2" s="39" t="s">
        <v>75</v>
      </c>
      <c r="I2" s="39" t="s">
        <v>76</v>
      </c>
      <c r="J2" s="39" t="s">
        <v>77</v>
      </c>
      <c r="K2" s="39" t="s">
        <v>78</v>
      </c>
      <c r="L2" s="5" t="s">
        <v>28</v>
      </c>
      <c r="M2" s="39" t="s">
        <v>79</v>
      </c>
      <c r="N2" s="39" t="s">
        <v>80</v>
      </c>
      <c r="O2" s="39" t="s">
        <v>81</v>
      </c>
      <c r="P2" s="39" t="s">
        <v>82</v>
      </c>
      <c r="Q2" s="39" t="s">
        <v>251</v>
      </c>
      <c r="R2" s="39" t="s">
        <v>83</v>
      </c>
      <c r="S2" s="39" t="s">
        <v>235</v>
      </c>
      <c r="T2" s="39" t="s">
        <v>231</v>
      </c>
      <c r="U2" s="39" t="s">
        <v>232</v>
      </c>
      <c r="V2" s="39" t="s">
        <v>233</v>
      </c>
      <c r="W2" s="39" t="s">
        <v>234</v>
      </c>
      <c r="X2" s="39" t="s">
        <v>84</v>
      </c>
    </row>
    <row r="3" spans="1:24" x14ac:dyDescent="0.2">
      <c r="A3" s="18" t="s">
        <v>2</v>
      </c>
      <c r="B3" s="18" t="s">
        <v>3</v>
      </c>
      <c r="C3" s="17" t="s">
        <v>4</v>
      </c>
      <c r="D3" s="17" t="s">
        <v>2</v>
      </c>
      <c r="E3" s="18" t="s">
        <v>3</v>
      </c>
      <c r="F3" s="18" t="s">
        <v>5</v>
      </c>
      <c r="G3" s="17" t="s">
        <v>4</v>
      </c>
      <c r="H3" s="17" t="s">
        <v>6</v>
      </c>
      <c r="I3" s="17" t="s">
        <v>89</v>
      </c>
      <c r="J3" s="17" t="s">
        <v>7</v>
      </c>
      <c r="K3" s="17" t="s">
        <v>27</v>
      </c>
      <c r="L3" s="17" t="s">
        <v>29</v>
      </c>
      <c r="M3" s="17" t="s">
        <v>33</v>
      </c>
      <c r="N3" s="17" t="s">
        <v>25</v>
      </c>
      <c r="O3" s="17" t="s">
        <v>34</v>
      </c>
      <c r="P3" s="17" t="s">
        <v>8</v>
      </c>
      <c r="Q3" s="17" t="s">
        <v>35</v>
      </c>
      <c r="R3" s="17" t="s">
        <v>36</v>
      </c>
      <c r="S3" s="17" t="s">
        <v>32</v>
      </c>
      <c r="T3" s="17"/>
      <c r="U3" s="17" t="s">
        <v>30</v>
      </c>
      <c r="V3" s="17"/>
      <c r="W3" s="17" t="s">
        <v>10</v>
      </c>
      <c r="X3" s="17" t="s">
        <v>9</v>
      </c>
    </row>
    <row r="4" spans="1:24" x14ac:dyDescent="0.2">
      <c r="A4" s="12">
        <v>45017</v>
      </c>
      <c r="B4" s="14" t="s">
        <v>37</v>
      </c>
      <c r="C4" s="182">
        <v>23322.560000000001</v>
      </c>
      <c r="D4" s="10">
        <v>45030</v>
      </c>
      <c r="E4" s="21" t="s">
        <v>313</v>
      </c>
      <c r="F4" s="21" t="s">
        <v>314</v>
      </c>
      <c r="G4" s="4">
        <v>18.36</v>
      </c>
      <c r="I4" s="4">
        <v>18.36</v>
      </c>
    </row>
    <row r="5" spans="1:24" x14ac:dyDescent="0.2">
      <c r="A5" s="10">
        <v>45028</v>
      </c>
      <c r="B5" s="21" t="s">
        <v>321</v>
      </c>
      <c r="C5" s="3">
        <v>222</v>
      </c>
      <c r="D5" s="183"/>
      <c r="E5" s="21" t="s">
        <v>315</v>
      </c>
      <c r="F5" s="21" t="s">
        <v>314</v>
      </c>
      <c r="G5" s="4">
        <v>66</v>
      </c>
      <c r="N5" s="4">
        <v>66</v>
      </c>
    </row>
    <row r="6" spans="1:24" x14ac:dyDescent="0.2">
      <c r="A6" s="20"/>
      <c r="B6" s="21" t="s">
        <v>322</v>
      </c>
      <c r="C6" s="4">
        <v>2000</v>
      </c>
      <c r="E6" s="21" t="s">
        <v>316</v>
      </c>
      <c r="F6" s="21" t="s">
        <v>314</v>
      </c>
      <c r="G6" s="4">
        <v>121.2</v>
      </c>
      <c r="N6" s="4">
        <v>121.2</v>
      </c>
    </row>
    <row r="7" spans="1:24" x14ac:dyDescent="0.2">
      <c r="A7" s="10"/>
      <c r="B7" s="21" t="s">
        <v>325</v>
      </c>
      <c r="C7" s="4">
        <v>38.5</v>
      </c>
      <c r="E7" s="21" t="s">
        <v>317</v>
      </c>
      <c r="F7" s="21" t="s">
        <v>314</v>
      </c>
      <c r="G7" s="4">
        <v>5.4</v>
      </c>
      <c r="L7" s="4">
        <v>5.4</v>
      </c>
    </row>
    <row r="8" spans="1:24" x14ac:dyDescent="0.2">
      <c r="A8" s="23"/>
      <c r="B8" s="21" t="s">
        <v>326</v>
      </c>
      <c r="C8" s="4">
        <v>11</v>
      </c>
      <c r="E8" s="21" t="s">
        <v>318</v>
      </c>
      <c r="F8" s="21" t="s">
        <v>314</v>
      </c>
      <c r="G8" s="4">
        <v>53.94</v>
      </c>
      <c r="Q8" s="4">
        <v>44.95</v>
      </c>
      <c r="X8" s="4">
        <v>8.99</v>
      </c>
    </row>
    <row r="9" spans="1:24" x14ac:dyDescent="0.2">
      <c r="A9" s="10">
        <v>45041</v>
      </c>
      <c r="B9" s="46" t="s">
        <v>331</v>
      </c>
      <c r="C9" s="4">
        <v>2274.3200000000002</v>
      </c>
      <c r="E9" s="21" t="s">
        <v>319</v>
      </c>
      <c r="F9" s="21" t="s">
        <v>314</v>
      </c>
      <c r="G9" s="4">
        <v>38</v>
      </c>
      <c r="K9" s="4">
        <v>38</v>
      </c>
    </row>
    <row r="10" spans="1:24" x14ac:dyDescent="0.2">
      <c r="A10" s="37">
        <v>45042</v>
      </c>
      <c r="B10" s="21" t="s">
        <v>332</v>
      </c>
      <c r="C10" s="4">
        <v>38847</v>
      </c>
      <c r="E10" s="21" t="s">
        <v>320</v>
      </c>
      <c r="F10" s="21" t="s">
        <v>314</v>
      </c>
      <c r="G10" s="4">
        <v>543.47</v>
      </c>
      <c r="M10" s="4">
        <v>543.47</v>
      </c>
    </row>
    <row r="11" spans="1:24" x14ac:dyDescent="0.2">
      <c r="A11" s="37"/>
      <c r="B11" s="21" t="s">
        <v>333</v>
      </c>
      <c r="C11" s="4">
        <v>10</v>
      </c>
      <c r="D11" s="183">
        <v>6.75</v>
      </c>
      <c r="E11" s="21" t="s">
        <v>334</v>
      </c>
      <c r="F11" s="21" t="s">
        <v>314</v>
      </c>
      <c r="G11" s="4">
        <v>13967.4</v>
      </c>
      <c r="Q11" s="4">
        <v>11639.5</v>
      </c>
      <c r="X11" s="4">
        <v>2327.9</v>
      </c>
    </row>
    <row r="12" spans="1:24" x14ac:dyDescent="0.2">
      <c r="A12" s="14"/>
      <c r="B12" s="14" t="s">
        <v>88</v>
      </c>
      <c r="C12" s="11">
        <f>SUM(C5:C11)</f>
        <v>43402.82</v>
      </c>
      <c r="E12" s="21" t="s">
        <v>323</v>
      </c>
      <c r="F12" s="21" t="s">
        <v>314</v>
      </c>
      <c r="G12" s="4">
        <v>22.54</v>
      </c>
      <c r="L12" s="4">
        <v>22.54</v>
      </c>
    </row>
    <row r="13" spans="1:24" x14ac:dyDescent="0.2">
      <c r="A13" s="37">
        <v>45048</v>
      </c>
      <c r="B13" s="21" t="s">
        <v>339</v>
      </c>
      <c r="C13" s="25">
        <v>180</v>
      </c>
      <c r="E13" s="21" t="s">
        <v>324</v>
      </c>
      <c r="F13" s="21" t="s">
        <v>314</v>
      </c>
      <c r="G13" s="4">
        <v>898.7</v>
      </c>
      <c r="H13" s="4">
        <v>898.7</v>
      </c>
    </row>
    <row r="14" spans="1:24" x14ac:dyDescent="0.2">
      <c r="A14" s="46">
        <v>45059</v>
      </c>
      <c r="B14" s="21" t="s">
        <v>341</v>
      </c>
      <c r="C14" s="4">
        <v>90</v>
      </c>
      <c r="E14" s="21" t="s">
        <v>327</v>
      </c>
      <c r="F14" s="21" t="s">
        <v>314</v>
      </c>
      <c r="G14" s="4">
        <v>320</v>
      </c>
      <c r="O14" s="4">
        <v>320</v>
      </c>
    </row>
    <row r="15" spans="1:24" x14ac:dyDescent="0.2">
      <c r="A15" s="23">
        <v>45049</v>
      </c>
      <c r="B15" s="21" t="s">
        <v>355</v>
      </c>
      <c r="C15" s="4">
        <v>8400</v>
      </c>
      <c r="D15" s="184" t="s">
        <v>335</v>
      </c>
      <c r="E15" s="21" t="s">
        <v>336</v>
      </c>
      <c r="F15" s="21" t="s">
        <v>314</v>
      </c>
      <c r="G15" s="4">
        <v>1116</v>
      </c>
      <c r="Q15" s="4">
        <v>1116</v>
      </c>
    </row>
    <row r="16" spans="1:24" x14ac:dyDescent="0.2">
      <c r="A16" s="21"/>
      <c r="B16" s="21"/>
      <c r="C16" s="11"/>
      <c r="E16" s="21"/>
      <c r="F16" s="21"/>
    </row>
    <row r="17" spans="1:26" x14ac:dyDescent="0.2">
      <c r="A17" s="10"/>
      <c r="B17" s="14" t="s">
        <v>294</v>
      </c>
      <c r="C17" s="11">
        <f>SUM(C13:C16)</f>
        <v>8670</v>
      </c>
      <c r="D17" s="146" t="s">
        <v>299</v>
      </c>
      <c r="E17" s="14" t="s">
        <v>4</v>
      </c>
      <c r="F17" s="21"/>
      <c r="G17" s="11">
        <f t="shared" ref="G17:X17" si="0">SUM(G4:G16)</f>
        <v>17171.010000000002</v>
      </c>
      <c r="H17" s="4">
        <f t="shared" si="0"/>
        <v>898.7</v>
      </c>
      <c r="I17" s="4">
        <f t="shared" si="0"/>
        <v>18.36</v>
      </c>
      <c r="J17" s="4">
        <f t="shared" si="0"/>
        <v>0</v>
      </c>
      <c r="K17" s="4">
        <f t="shared" si="0"/>
        <v>38</v>
      </c>
      <c r="L17" s="4">
        <f t="shared" si="0"/>
        <v>27.939999999999998</v>
      </c>
      <c r="M17" s="4">
        <f t="shared" si="0"/>
        <v>543.47</v>
      </c>
      <c r="N17" s="4">
        <f t="shared" si="0"/>
        <v>187.2</v>
      </c>
      <c r="O17" s="4">
        <f t="shared" si="0"/>
        <v>320</v>
      </c>
      <c r="P17" s="4">
        <f t="shared" si="0"/>
        <v>0</v>
      </c>
      <c r="Q17" s="4">
        <f t="shared" si="0"/>
        <v>12800.45</v>
      </c>
      <c r="R17" s="4">
        <f t="shared" si="0"/>
        <v>0</v>
      </c>
      <c r="S17" s="4">
        <f t="shared" si="0"/>
        <v>0</v>
      </c>
      <c r="T17" s="4">
        <f t="shared" si="0"/>
        <v>0</v>
      </c>
      <c r="U17" s="4">
        <f t="shared" si="0"/>
        <v>0</v>
      </c>
      <c r="V17" s="4">
        <f t="shared" si="0"/>
        <v>0</v>
      </c>
      <c r="W17" s="4">
        <f t="shared" si="0"/>
        <v>0</v>
      </c>
      <c r="X17" s="11">
        <f t="shared" si="0"/>
        <v>2336.89</v>
      </c>
      <c r="Z17" s="3"/>
    </row>
    <row r="18" spans="1:26" x14ac:dyDescent="0.2">
      <c r="A18" s="23">
        <v>45083</v>
      </c>
      <c r="B18" s="21" t="s">
        <v>368</v>
      </c>
      <c r="C18" s="4">
        <v>2480.2800000000002</v>
      </c>
      <c r="D18" s="10">
        <v>45069</v>
      </c>
      <c r="E18" s="21" t="s">
        <v>340</v>
      </c>
      <c r="F18" s="21" t="s">
        <v>314</v>
      </c>
      <c r="G18" s="4">
        <v>60</v>
      </c>
      <c r="U18" s="4">
        <v>60</v>
      </c>
    </row>
    <row r="19" spans="1:26" ht="12.75" x14ac:dyDescent="0.2">
      <c r="A19" s="21"/>
      <c r="B19" s="21" t="s">
        <v>369</v>
      </c>
      <c r="C19" s="25"/>
      <c r="D19" s="24"/>
      <c r="E19" s="21" t="s">
        <v>342</v>
      </c>
      <c r="F19" s="21" t="s">
        <v>314</v>
      </c>
      <c r="G19" s="4">
        <v>1225.5999999999999</v>
      </c>
      <c r="J19" s="4">
        <v>1225.5999999999999</v>
      </c>
    </row>
    <row r="20" spans="1:26" x14ac:dyDescent="0.2">
      <c r="A20" s="10"/>
      <c r="B20" s="21" t="s">
        <v>377</v>
      </c>
      <c r="C20" s="25">
        <v>7.35</v>
      </c>
      <c r="D20" s="10"/>
      <c r="E20" s="21" t="s">
        <v>343</v>
      </c>
      <c r="F20" s="21" t="s">
        <v>314</v>
      </c>
      <c r="G20" s="4">
        <v>11.36</v>
      </c>
      <c r="I20" s="4">
        <v>11.36</v>
      </c>
    </row>
    <row r="21" spans="1:26" x14ac:dyDescent="0.2">
      <c r="A21" s="10"/>
      <c r="B21" s="21" t="s">
        <v>378</v>
      </c>
      <c r="C21" s="25">
        <v>1600</v>
      </c>
      <c r="D21" s="10"/>
      <c r="E21" s="21" t="s">
        <v>344</v>
      </c>
      <c r="F21" s="21" t="s">
        <v>314</v>
      </c>
      <c r="G21" s="4">
        <v>37</v>
      </c>
      <c r="K21" s="4">
        <v>37</v>
      </c>
    </row>
    <row r="22" spans="1:26" x14ac:dyDescent="0.2">
      <c r="A22" s="10"/>
      <c r="B22" s="21" t="s">
        <v>380</v>
      </c>
      <c r="C22" s="25">
        <v>76.11</v>
      </c>
      <c r="D22" s="10"/>
      <c r="E22" s="21" t="s">
        <v>345</v>
      </c>
      <c r="F22" s="21" t="s">
        <v>314</v>
      </c>
      <c r="G22" s="4">
        <v>114.46</v>
      </c>
      <c r="P22" s="4">
        <v>109.01</v>
      </c>
      <c r="X22" s="4">
        <v>5.45</v>
      </c>
    </row>
    <row r="23" spans="1:26" x14ac:dyDescent="0.2">
      <c r="A23" s="10"/>
      <c r="B23" s="14" t="s">
        <v>295</v>
      </c>
      <c r="C23" s="11">
        <f>SUM(C18:C22)</f>
        <v>4163.74</v>
      </c>
      <c r="D23" s="10"/>
      <c r="E23" s="21" t="s">
        <v>346</v>
      </c>
      <c r="F23" s="21" t="s">
        <v>314</v>
      </c>
      <c r="G23" s="4">
        <v>5.4</v>
      </c>
      <c r="L23" s="4">
        <v>5.4</v>
      </c>
      <c r="U23" s="25"/>
    </row>
    <row r="24" spans="1:26" x14ac:dyDescent="0.2">
      <c r="A24" s="48"/>
      <c r="B24" s="14"/>
      <c r="C24" s="11"/>
      <c r="D24" s="10"/>
      <c r="E24" s="21" t="s">
        <v>348</v>
      </c>
      <c r="F24" s="21" t="s">
        <v>314</v>
      </c>
      <c r="G24" s="4">
        <v>63.5</v>
      </c>
      <c r="L24" s="4">
        <v>55.61</v>
      </c>
      <c r="X24" s="4">
        <v>7.89</v>
      </c>
    </row>
    <row r="25" spans="1:26" x14ac:dyDescent="0.2">
      <c r="A25" s="37">
        <v>45132</v>
      </c>
      <c r="B25" s="21" t="s">
        <v>388</v>
      </c>
      <c r="C25" s="4">
        <v>5.5</v>
      </c>
      <c r="D25" s="10"/>
      <c r="E25" s="21" t="s">
        <v>347</v>
      </c>
      <c r="F25" s="21" t="s">
        <v>314</v>
      </c>
      <c r="G25" s="4">
        <v>610</v>
      </c>
      <c r="S25" s="4">
        <v>350</v>
      </c>
      <c r="T25" s="4">
        <v>260</v>
      </c>
    </row>
    <row r="26" spans="1:26" x14ac:dyDescent="0.2">
      <c r="A26" s="37">
        <v>45133</v>
      </c>
      <c r="B26" s="21" t="s">
        <v>389</v>
      </c>
      <c r="C26" s="4">
        <v>2600</v>
      </c>
      <c r="D26" s="10"/>
      <c r="E26" s="21" t="s">
        <v>350</v>
      </c>
      <c r="F26" s="21" t="s">
        <v>314</v>
      </c>
      <c r="G26" s="4">
        <v>761.28</v>
      </c>
      <c r="Q26" s="4">
        <v>634.4</v>
      </c>
      <c r="X26" s="4">
        <v>126.88</v>
      </c>
    </row>
    <row r="27" spans="1:26" x14ac:dyDescent="0.2">
      <c r="A27" s="37"/>
      <c r="B27" s="14" t="s">
        <v>296</v>
      </c>
      <c r="C27" s="11">
        <f>SUM(C25:C26)</f>
        <v>2605.5</v>
      </c>
      <c r="D27" s="10">
        <v>45072</v>
      </c>
      <c r="E27" s="21" t="s">
        <v>349</v>
      </c>
      <c r="F27" s="21" t="s">
        <v>351</v>
      </c>
      <c r="G27" s="4">
        <v>400.22</v>
      </c>
      <c r="P27" s="4">
        <v>381.16</v>
      </c>
      <c r="X27" s="4">
        <v>19.059999999999999</v>
      </c>
    </row>
    <row r="28" spans="1:26" x14ac:dyDescent="0.2">
      <c r="A28" s="37"/>
      <c r="B28" s="21"/>
      <c r="D28" s="10">
        <v>45073</v>
      </c>
      <c r="E28" s="21" t="s">
        <v>352</v>
      </c>
      <c r="F28" s="21" t="s">
        <v>314</v>
      </c>
      <c r="G28" s="4">
        <v>75.900000000000006</v>
      </c>
      <c r="Q28" s="4">
        <v>75.900000000000006</v>
      </c>
    </row>
    <row r="29" spans="1:26" x14ac:dyDescent="0.2">
      <c r="A29" s="37">
        <v>45139</v>
      </c>
      <c r="B29" s="21" t="s">
        <v>390</v>
      </c>
      <c r="C29" s="4">
        <v>180</v>
      </c>
      <c r="D29" s="10"/>
      <c r="E29" s="21" t="s">
        <v>353</v>
      </c>
      <c r="F29" s="21" t="s">
        <v>314</v>
      </c>
      <c r="G29" s="4">
        <v>525.6</v>
      </c>
      <c r="Q29" s="4">
        <v>438</v>
      </c>
      <c r="X29" s="4">
        <v>87.6</v>
      </c>
    </row>
    <row r="30" spans="1:26" x14ac:dyDescent="0.2">
      <c r="A30" s="37"/>
      <c r="B30" s="21" t="s">
        <v>391</v>
      </c>
      <c r="D30" s="10">
        <v>45077</v>
      </c>
      <c r="E30" s="21" t="s">
        <v>354</v>
      </c>
      <c r="F30" s="21" t="s">
        <v>314</v>
      </c>
      <c r="G30" s="4">
        <v>866.32</v>
      </c>
      <c r="H30" s="4">
        <v>866.32</v>
      </c>
    </row>
    <row r="31" spans="1:26" x14ac:dyDescent="0.2">
      <c r="A31" s="37">
        <v>45153</v>
      </c>
      <c r="B31" s="21" t="s">
        <v>419</v>
      </c>
      <c r="C31" s="4">
        <v>187</v>
      </c>
      <c r="D31" s="10">
        <v>45070</v>
      </c>
      <c r="E31" s="21" t="s">
        <v>358</v>
      </c>
      <c r="F31" s="21" t="s">
        <v>314</v>
      </c>
      <c r="G31" s="4">
        <v>46.91</v>
      </c>
      <c r="U31" s="4">
        <v>40.92</v>
      </c>
      <c r="X31" s="4">
        <v>5.99</v>
      </c>
    </row>
    <row r="32" spans="1:26" x14ac:dyDescent="0.2">
      <c r="A32" s="37">
        <v>45163</v>
      </c>
      <c r="B32" s="21" t="s">
        <v>493</v>
      </c>
      <c r="C32" s="4">
        <v>1993.86</v>
      </c>
      <c r="D32" s="10">
        <v>45077</v>
      </c>
      <c r="E32" s="21" t="s">
        <v>359</v>
      </c>
      <c r="F32" s="21" t="s">
        <v>314</v>
      </c>
      <c r="G32" s="4">
        <v>516.04999999999995</v>
      </c>
      <c r="Q32" s="4">
        <v>430.04</v>
      </c>
      <c r="X32" s="4">
        <v>86.01</v>
      </c>
    </row>
    <row r="33" spans="1:25" x14ac:dyDescent="0.2">
      <c r="B33" s="21" t="s">
        <v>494</v>
      </c>
      <c r="D33" s="145" t="s">
        <v>54</v>
      </c>
      <c r="G33" s="11">
        <f>SUM(G18:G32)</f>
        <v>5319.5999999999995</v>
      </c>
      <c r="H33" s="11">
        <f>SUM(H18:H30)</f>
        <v>866.32</v>
      </c>
      <c r="I33" s="11">
        <f t="shared" ref="I33:W33" si="1">SUM(I18:I30)</f>
        <v>11.36</v>
      </c>
      <c r="J33" s="11">
        <f t="shared" si="1"/>
        <v>1225.5999999999999</v>
      </c>
      <c r="K33" s="11">
        <f t="shared" si="1"/>
        <v>37</v>
      </c>
      <c r="L33" s="11">
        <f t="shared" si="1"/>
        <v>61.01</v>
      </c>
      <c r="M33" s="4">
        <f t="shared" si="1"/>
        <v>0</v>
      </c>
      <c r="N33" s="4">
        <f t="shared" si="1"/>
        <v>0</v>
      </c>
      <c r="O33" s="4">
        <f t="shared" si="1"/>
        <v>0</v>
      </c>
      <c r="P33" s="11">
        <f t="shared" si="1"/>
        <v>490.17</v>
      </c>
      <c r="Q33" s="11">
        <f>SUM(Q18:Q32)</f>
        <v>1578.34</v>
      </c>
      <c r="R33" s="4">
        <f t="shared" si="1"/>
        <v>0</v>
      </c>
      <c r="S33" s="11">
        <f t="shared" si="1"/>
        <v>350</v>
      </c>
      <c r="T33" s="11">
        <f t="shared" si="1"/>
        <v>260</v>
      </c>
      <c r="U33" s="11">
        <f>SUM(U18:U32)</f>
        <v>100.92</v>
      </c>
      <c r="V33" s="4">
        <f t="shared" si="1"/>
        <v>0</v>
      </c>
      <c r="W33" s="4">
        <f t="shared" si="1"/>
        <v>0</v>
      </c>
      <c r="X33" s="11">
        <f>SUM(X18:X32)</f>
        <v>338.88</v>
      </c>
    </row>
    <row r="34" spans="1:25" x14ac:dyDescent="0.2">
      <c r="A34" s="10"/>
      <c r="B34" s="21"/>
      <c r="C34" s="53"/>
      <c r="D34" s="10">
        <v>45090</v>
      </c>
      <c r="E34" s="21" t="s">
        <v>343</v>
      </c>
      <c r="F34" s="21" t="s">
        <v>314</v>
      </c>
      <c r="G34" s="4">
        <v>11.36</v>
      </c>
      <c r="I34" s="4">
        <v>11.36</v>
      </c>
    </row>
    <row r="35" spans="1:25" x14ac:dyDescent="0.2">
      <c r="A35" s="37"/>
      <c r="B35" s="14" t="s">
        <v>297</v>
      </c>
      <c r="C35" s="11">
        <f>SUM(C29:C34)</f>
        <v>2360.8599999999997</v>
      </c>
      <c r="D35" s="12"/>
      <c r="E35" s="21" t="s">
        <v>360</v>
      </c>
      <c r="F35" s="21" t="s">
        <v>314</v>
      </c>
      <c r="G35" s="4">
        <v>100.2</v>
      </c>
      <c r="Q35" s="4">
        <v>83.5</v>
      </c>
      <c r="X35" s="4">
        <v>16.7</v>
      </c>
    </row>
    <row r="36" spans="1:25" x14ac:dyDescent="0.2">
      <c r="A36" s="37">
        <v>45170</v>
      </c>
      <c r="B36" s="21" t="s">
        <v>503</v>
      </c>
      <c r="C36" s="4">
        <v>225</v>
      </c>
      <c r="D36" s="10"/>
      <c r="E36" s="21" t="s">
        <v>362</v>
      </c>
      <c r="F36" s="21" t="s">
        <v>314</v>
      </c>
      <c r="G36" s="4">
        <v>150</v>
      </c>
      <c r="U36" s="4">
        <v>150</v>
      </c>
    </row>
    <row r="37" spans="1:25" x14ac:dyDescent="0.2">
      <c r="A37" s="46"/>
      <c r="B37" s="21"/>
      <c r="D37" s="23"/>
      <c r="E37" s="21" t="s">
        <v>363</v>
      </c>
      <c r="F37" s="21" t="s">
        <v>314</v>
      </c>
      <c r="G37" s="4">
        <v>32.4</v>
      </c>
      <c r="Q37" s="4">
        <v>27</v>
      </c>
      <c r="X37" s="4">
        <v>5.4</v>
      </c>
    </row>
    <row r="38" spans="1:25" x14ac:dyDescent="0.2">
      <c r="A38" s="37"/>
      <c r="B38" s="178"/>
      <c r="C38" s="25"/>
      <c r="D38" s="10"/>
      <c r="E38" s="21" t="s">
        <v>364</v>
      </c>
      <c r="F38" s="21" t="s">
        <v>314</v>
      </c>
      <c r="G38" s="4">
        <v>66</v>
      </c>
      <c r="K38" s="4">
        <v>66</v>
      </c>
    </row>
    <row r="39" spans="1:25" x14ac:dyDescent="0.2">
      <c r="A39" s="37"/>
      <c r="B39" s="14" t="s">
        <v>98</v>
      </c>
      <c r="C39" s="11">
        <f>SUM(C36:C38)</f>
        <v>225</v>
      </c>
      <c r="D39" s="10"/>
      <c r="E39" s="21" t="s">
        <v>365</v>
      </c>
      <c r="F39" s="21" t="s">
        <v>314</v>
      </c>
      <c r="G39" s="4">
        <v>43.97</v>
      </c>
      <c r="Q39" s="4">
        <v>43.97</v>
      </c>
    </row>
    <row r="40" spans="1:25" x14ac:dyDescent="0.2">
      <c r="A40" s="10"/>
      <c r="B40" s="21"/>
      <c r="C40" s="25"/>
      <c r="D40" s="10"/>
      <c r="E40" s="21" t="s">
        <v>366</v>
      </c>
      <c r="F40" s="21" t="s">
        <v>314</v>
      </c>
      <c r="G40" s="4">
        <v>278.39999999999998</v>
      </c>
      <c r="P40" s="4">
        <v>232</v>
      </c>
      <c r="X40" s="4">
        <v>46.4</v>
      </c>
    </row>
    <row r="41" spans="1:25" x14ac:dyDescent="0.2">
      <c r="A41" s="37"/>
      <c r="B41" s="21"/>
      <c r="C41" s="147"/>
      <c r="D41" s="10"/>
      <c r="E41" s="21" t="s">
        <v>367</v>
      </c>
      <c r="F41" s="21" t="s">
        <v>314</v>
      </c>
      <c r="G41" s="25">
        <v>1920</v>
      </c>
      <c r="H41" s="11"/>
      <c r="I41" s="11"/>
      <c r="J41" s="11"/>
      <c r="K41" s="25"/>
      <c r="L41" s="11"/>
      <c r="M41" s="25"/>
      <c r="N41" s="11"/>
      <c r="O41" s="11"/>
      <c r="P41" s="11"/>
      <c r="Q41" s="25">
        <v>1600</v>
      </c>
      <c r="R41" s="25"/>
      <c r="S41" s="25"/>
      <c r="T41" s="25"/>
      <c r="U41" s="25"/>
      <c r="V41" s="25"/>
      <c r="W41" s="25"/>
      <c r="X41" s="25">
        <v>320</v>
      </c>
      <c r="Y41" s="11"/>
    </row>
    <row r="42" spans="1:25" x14ac:dyDescent="0.2">
      <c r="A42" s="37"/>
      <c r="B42" s="21"/>
      <c r="D42" s="10"/>
      <c r="E42" s="21" t="s">
        <v>370</v>
      </c>
      <c r="F42" s="21" t="s">
        <v>314</v>
      </c>
      <c r="G42" s="25">
        <v>367.39</v>
      </c>
      <c r="H42" s="11"/>
      <c r="I42" s="11"/>
      <c r="J42" s="11"/>
      <c r="K42" s="11"/>
      <c r="L42" s="11"/>
      <c r="M42" s="25"/>
      <c r="N42" s="11"/>
      <c r="O42" s="11"/>
      <c r="P42" s="25">
        <v>349.89</v>
      </c>
      <c r="Q42" s="11"/>
      <c r="R42" s="25"/>
      <c r="S42" s="25"/>
      <c r="T42" s="25"/>
      <c r="U42" s="25"/>
      <c r="V42" s="25"/>
      <c r="W42" s="25"/>
      <c r="X42" s="25">
        <v>17.5</v>
      </c>
      <c r="Y42" s="11"/>
    </row>
    <row r="43" spans="1:25" x14ac:dyDescent="0.2">
      <c r="A43" s="37"/>
      <c r="B43" s="21"/>
      <c r="C43" s="25"/>
      <c r="D43" s="10"/>
      <c r="E43" s="21" t="s">
        <v>371</v>
      </c>
      <c r="F43" s="21" t="s">
        <v>314</v>
      </c>
      <c r="G43" s="25">
        <v>16.18</v>
      </c>
      <c r="H43" s="11"/>
      <c r="I43" s="11"/>
      <c r="J43" s="11"/>
      <c r="K43" s="11"/>
      <c r="L43" s="25">
        <v>16.18</v>
      </c>
      <c r="M43" s="25"/>
      <c r="N43" s="11"/>
      <c r="O43" s="11"/>
      <c r="P43" s="11"/>
      <c r="Q43" s="11"/>
      <c r="R43" s="25"/>
      <c r="S43" s="25"/>
      <c r="T43" s="25"/>
      <c r="U43" s="25"/>
      <c r="V43" s="25"/>
      <c r="W43" s="25"/>
      <c r="X43" s="25"/>
      <c r="Y43" s="11"/>
    </row>
    <row r="44" spans="1:25" x14ac:dyDescent="0.2">
      <c r="B44" s="21"/>
      <c r="C44" s="25"/>
      <c r="D44" s="10"/>
      <c r="E44" s="21" t="s">
        <v>372</v>
      </c>
      <c r="F44" s="21" t="s">
        <v>314</v>
      </c>
      <c r="G44" s="25">
        <v>5.4</v>
      </c>
      <c r="H44" s="11"/>
      <c r="I44" s="11"/>
      <c r="J44" s="11"/>
      <c r="K44" s="11"/>
      <c r="L44" s="25">
        <v>5.4</v>
      </c>
      <c r="M44" s="25"/>
      <c r="N44" s="11"/>
      <c r="O44" s="11"/>
      <c r="P44" s="11"/>
      <c r="Q44" s="11"/>
      <c r="R44" s="25"/>
      <c r="S44" s="25"/>
      <c r="T44" s="25"/>
      <c r="U44" s="25"/>
      <c r="V44" s="25"/>
      <c r="W44" s="25"/>
      <c r="X44" s="25"/>
      <c r="Y44" s="11"/>
    </row>
    <row r="45" spans="1:25" x14ac:dyDescent="0.2">
      <c r="A45" s="10"/>
      <c r="B45" s="14" t="s">
        <v>100</v>
      </c>
      <c r="C45" s="11">
        <f>SUM(C40:C44)</f>
        <v>0</v>
      </c>
      <c r="D45" s="10"/>
      <c r="E45" s="21" t="s">
        <v>373</v>
      </c>
      <c r="F45" s="21" t="s">
        <v>314</v>
      </c>
      <c r="G45" s="25">
        <v>854.96</v>
      </c>
      <c r="H45" s="25">
        <v>854.96</v>
      </c>
      <c r="I45" s="11"/>
      <c r="J45" s="11"/>
      <c r="K45" s="11"/>
      <c r="L45" s="11"/>
      <c r="M45" s="25"/>
      <c r="N45" s="11"/>
      <c r="O45" s="11"/>
      <c r="P45" s="11"/>
      <c r="Q45" s="11"/>
      <c r="R45" s="25"/>
      <c r="S45" s="25"/>
      <c r="T45" s="25"/>
      <c r="U45" s="25"/>
      <c r="V45" s="25"/>
      <c r="W45" s="25"/>
      <c r="X45" s="25"/>
      <c r="Y45" s="11"/>
    </row>
    <row r="46" spans="1:25" x14ac:dyDescent="0.2">
      <c r="B46" s="46"/>
      <c r="D46" s="10"/>
      <c r="E46" s="21" t="s">
        <v>376</v>
      </c>
      <c r="F46" s="21" t="s">
        <v>314</v>
      </c>
      <c r="G46" s="25">
        <v>18</v>
      </c>
      <c r="H46" s="11"/>
      <c r="I46" s="11"/>
      <c r="J46" s="11"/>
      <c r="K46" s="11"/>
      <c r="L46" s="11">
        <v>18</v>
      </c>
      <c r="M46" s="25"/>
      <c r="N46" s="11"/>
      <c r="O46" s="11"/>
      <c r="P46" s="11"/>
      <c r="Q46" s="11"/>
      <c r="R46" s="25"/>
      <c r="S46" s="25"/>
      <c r="T46" s="25"/>
      <c r="U46" s="25"/>
      <c r="V46" s="25"/>
      <c r="W46" s="25"/>
      <c r="X46" s="25"/>
      <c r="Y46" s="11"/>
    </row>
    <row r="47" spans="1:25" x14ac:dyDescent="0.2">
      <c r="A47" s="21"/>
      <c r="D47" s="10">
        <v>45098</v>
      </c>
      <c r="E47" s="21" t="s">
        <v>379</v>
      </c>
      <c r="F47" s="21" t="s">
        <v>314</v>
      </c>
      <c r="G47" s="25">
        <v>428</v>
      </c>
      <c r="H47" s="11"/>
      <c r="I47" s="11"/>
      <c r="J47" s="11"/>
      <c r="K47" s="11"/>
      <c r="L47" s="25"/>
      <c r="M47" s="25"/>
      <c r="N47" s="11"/>
      <c r="O47" s="11"/>
      <c r="P47" s="11"/>
      <c r="Q47" s="11">
        <v>357</v>
      </c>
      <c r="R47" s="25"/>
      <c r="S47" s="25"/>
      <c r="T47" s="25"/>
      <c r="U47" s="25"/>
      <c r="V47" s="25"/>
      <c r="W47" s="25"/>
      <c r="X47" s="25">
        <v>71</v>
      </c>
      <c r="Y47" s="11"/>
    </row>
    <row r="48" spans="1:25" x14ac:dyDescent="0.2">
      <c r="A48" s="10"/>
      <c r="B48" s="21"/>
      <c r="D48" s="10"/>
      <c r="E48" s="21"/>
      <c r="F48" s="22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6" x14ac:dyDescent="0.2">
      <c r="D49" s="12"/>
      <c r="E49" s="21"/>
      <c r="F49" s="22"/>
      <c r="G49" s="149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6" x14ac:dyDescent="0.2">
      <c r="D50" s="148" t="s">
        <v>249</v>
      </c>
      <c r="E50" s="14" t="s">
        <v>4</v>
      </c>
      <c r="F50" s="7"/>
      <c r="G50" s="13">
        <f>SUM(G34:G49)</f>
        <v>4292.26</v>
      </c>
      <c r="H50" s="13">
        <f t="shared" ref="H50:X50" si="2">SUM(H34:H49)</f>
        <v>854.96</v>
      </c>
      <c r="I50" s="13">
        <f t="shared" si="2"/>
        <v>11.36</v>
      </c>
      <c r="J50" s="13">
        <f t="shared" si="2"/>
        <v>0</v>
      </c>
      <c r="K50" s="13">
        <f t="shared" si="2"/>
        <v>66</v>
      </c>
      <c r="L50" s="13">
        <f t="shared" si="2"/>
        <v>39.58</v>
      </c>
      <c r="M50" s="13">
        <f t="shared" si="2"/>
        <v>0</v>
      </c>
      <c r="N50" s="13">
        <f t="shared" si="2"/>
        <v>0</v>
      </c>
      <c r="O50" s="13">
        <f t="shared" si="2"/>
        <v>0</v>
      </c>
      <c r="P50" s="13">
        <f t="shared" si="2"/>
        <v>581.89</v>
      </c>
      <c r="Q50" s="13">
        <f t="shared" si="2"/>
        <v>2111.4700000000003</v>
      </c>
      <c r="R50" s="13">
        <f t="shared" si="2"/>
        <v>0</v>
      </c>
      <c r="S50" s="13">
        <f t="shared" si="2"/>
        <v>0</v>
      </c>
      <c r="T50" s="13">
        <f t="shared" si="2"/>
        <v>0</v>
      </c>
      <c r="U50" s="13">
        <f t="shared" si="2"/>
        <v>150</v>
      </c>
      <c r="V50" s="13">
        <f t="shared" si="2"/>
        <v>0</v>
      </c>
      <c r="W50" s="13">
        <f t="shared" si="2"/>
        <v>0</v>
      </c>
      <c r="X50" s="13">
        <f t="shared" si="2"/>
        <v>477</v>
      </c>
    </row>
    <row r="51" spans="1:26" x14ac:dyDescent="0.2">
      <c r="A51" s="10"/>
      <c r="B51" s="14" t="s">
        <v>227</v>
      </c>
      <c r="C51" s="4">
        <f>SUM(C47:C50)</f>
        <v>0</v>
      </c>
      <c r="D51" s="151">
        <v>45115</v>
      </c>
      <c r="E51" s="21" t="s">
        <v>361</v>
      </c>
      <c r="F51" s="21" t="s">
        <v>351</v>
      </c>
      <c r="G51" s="4">
        <v>35</v>
      </c>
      <c r="M51" s="4">
        <v>35</v>
      </c>
    </row>
    <row r="52" spans="1:26" x14ac:dyDescent="0.2">
      <c r="A52" s="37"/>
      <c r="B52" s="21"/>
      <c r="C52" s="2"/>
      <c r="D52" s="152">
        <v>45117</v>
      </c>
      <c r="E52" s="21" t="s">
        <v>349</v>
      </c>
      <c r="F52" s="21" t="s">
        <v>351</v>
      </c>
      <c r="G52" s="4">
        <v>16.850000000000001</v>
      </c>
      <c r="P52" s="4">
        <v>16.05</v>
      </c>
      <c r="X52" s="4">
        <v>0.8</v>
      </c>
    </row>
    <row r="53" spans="1:26" ht="12.75" x14ac:dyDescent="0.2">
      <c r="A53" s="10"/>
      <c r="B53" s="21"/>
      <c r="D53" s="10">
        <v>45117</v>
      </c>
      <c r="E53" s="21" t="s">
        <v>349</v>
      </c>
      <c r="F53" s="21" t="s">
        <v>351</v>
      </c>
      <c r="G53" s="4">
        <v>310.32</v>
      </c>
      <c r="P53" s="4">
        <v>295.54000000000002</v>
      </c>
      <c r="X53" s="4">
        <v>14.78</v>
      </c>
      <c r="Z53" s="8"/>
    </row>
    <row r="54" spans="1:26" ht="12.75" x14ac:dyDescent="0.2">
      <c r="B54" s="21"/>
      <c r="D54" s="10">
        <v>45118</v>
      </c>
      <c r="E54" s="21" t="s">
        <v>392</v>
      </c>
      <c r="F54" s="21" t="s">
        <v>314</v>
      </c>
      <c r="G54" s="4">
        <v>765</v>
      </c>
      <c r="S54" s="4">
        <v>545</v>
      </c>
      <c r="T54" s="4">
        <v>220</v>
      </c>
      <c r="Z54" s="8"/>
    </row>
    <row r="55" spans="1:26" ht="12.75" x14ac:dyDescent="0.2">
      <c r="A55" s="10"/>
      <c r="B55" s="14"/>
      <c r="E55" s="21" t="s">
        <v>393</v>
      </c>
      <c r="F55" s="21" t="s">
        <v>314</v>
      </c>
      <c r="G55" s="4">
        <v>180</v>
      </c>
      <c r="Q55" s="4">
        <v>150</v>
      </c>
      <c r="X55" s="4">
        <v>30</v>
      </c>
      <c r="Z55" s="8"/>
    </row>
    <row r="56" spans="1:26" ht="12.75" x14ac:dyDescent="0.2">
      <c r="B56" s="21"/>
      <c r="E56" s="21" t="s">
        <v>394</v>
      </c>
      <c r="F56" s="21" t="s">
        <v>314</v>
      </c>
      <c r="G56" s="4">
        <v>29.72</v>
      </c>
      <c r="H56" s="4">
        <v>0</v>
      </c>
      <c r="I56" s="4">
        <v>29.72</v>
      </c>
      <c r="Z56" s="8"/>
    </row>
    <row r="57" spans="1:26" ht="12.75" x14ac:dyDescent="0.2">
      <c r="B57" s="21"/>
      <c r="D57" s="10"/>
      <c r="E57" s="21" t="s">
        <v>346</v>
      </c>
      <c r="F57" s="21" t="s">
        <v>314</v>
      </c>
      <c r="G57" s="33">
        <v>5.4</v>
      </c>
      <c r="H57" s="21">
        <v>0</v>
      </c>
      <c r="I57"/>
      <c r="J57"/>
      <c r="K57"/>
      <c r="L57">
        <v>5.4</v>
      </c>
      <c r="M57"/>
      <c r="N57"/>
      <c r="O57"/>
      <c r="P57"/>
      <c r="Q57"/>
      <c r="R57"/>
      <c r="Z57" s="8"/>
    </row>
    <row r="58" spans="1:26" ht="12.75" x14ac:dyDescent="0.2">
      <c r="A58" s="10"/>
      <c r="B58" s="14"/>
      <c r="C58" s="11"/>
      <c r="D58" s="10"/>
      <c r="E58" s="21" t="s">
        <v>395</v>
      </c>
      <c r="F58" s="21" t="s">
        <v>314</v>
      </c>
      <c r="G58" s="4">
        <v>47.32</v>
      </c>
      <c r="H58" s="4">
        <v>0</v>
      </c>
      <c r="L58" s="4">
        <v>39.43</v>
      </c>
      <c r="X58" s="4">
        <v>7.89</v>
      </c>
      <c r="Z58" s="8"/>
    </row>
    <row r="59" spans="1:26" ht="12.75" x14ac:dyDescent="0.2">
      <c r="A59" s="37"/>
      <c r="B59" s="21"/>
      <c r="C59" s="25"/>
      <c r="D59"/>
      <c r="E59" s="21" t="s">
        <v>396</v>
      </c>
      <c r="F59" s="21" t="s">
        <v>314</v>
      </c>
      <c r="G59" s="4">
        <v>18.989999999999998</v>
      </c>
      <c r="Q59" s="4">
        <v>18.989999999999998</v>
      </c>
      <c r="X59" s="4">
        <v>0</v>
      </c>
      <c r="Z59" s="8"/>
    </row>
    <row r="60" spans="1:26" ht="12.75" x14ac:dyDescent="0.2">
      <c r="A60" s="37"/>
      <c r="B60" s="14" t="s">
        <v>228</v>
      </c>
      <c r="C60" s="11">
        <f>SUM(C56:C59)</f>
        <v>0</v>
      </c>
      <c r="D60" s="10"/>
      <c r="E60" s="21" t="s">
        <v>397</v>
      </c>
      <c r="F60" s="21" t="s">
        <v>314</v>
      </c>
      <c r="G60" s="4">
        <v>33.979999999999997</v>
      </c>
      <c r="V60" s="4">
        <v>28.32</v>
      </c>
      <c r="X60" s="4">
        <v>5.66</v>
      </c>
      <c r="Z60" s="8"/>
    </row>
    <row r="61" spans="1:26" ht="12.75" x14ac:dyDescent="0.2">
      <c r="A61" s="37"/>
      <c r="B61" s="21"/>
      <c r="C61" s="35"/>
      <c r="D61" s="10"/>
      <c r="E61" s="21" t="s">
        <v>398</v>
      </c>
      <c r="F61" s="21" t="s">
        <v>314</v>
      </c>
      <c r="G61" s="4">
        <v>23</v>
      </c>
      <c r="K61" s="4">
        <v>23</v>
      </c>
      <c r="Z61" s="8"/>
    </row>
    <row r="62" spans="1:26" ht="12.75" x14ac:dyDescent="0.2">
      <c r="A62" s="37"/>
      <c r="B62" s="14"/>
      <c r="C62" s="11"/>
      <c r="D62" s="10"/>
      <c r="E62" s="21" t="s">
        <v>399</v>
      </c>
      <c r="F62" s="21" t="s">
        <v>314</v>
      </c>
      <c r="G62" s="4">
        <v>151.28</v>
      </c>
      <c r="U62" s="4">
        <v>126.07</v>
      </c>
      <c r="X62" s="4">
        <v>25.21</v>
      </c>
      <c r="Z62" s="8"/>
    </row>
    <row r="63" spans="1:26" ht="12.75" x14ac:dyDescent="0.2">
      <c r="A63" s="37"/>
      <c r="B63" s="14"/>
      <c r="C63" s="11"/>
      <c r="D63" s="10"/>
      <c r="E63" s="21" t="s">
        <v>400</v>
      </c>
      <c r="F63" s="21" t="s">
        <v>314</v>
      </c>
      <c r="G63" s="4">
        <v>97</v>
      </c>
      <c r="M63" s="4">
        <v>97</v>
      </c>
      <c r="Z63" s="8"/>
    </row>
    <row r="64" spans="1:26" ht="12.75" x14ac:dyDescent="0.2">
      <c r="A64" s="37"/>
      <c r="B64" s="14"/>
      <c r="C64" s="11"/>
      <c r="D64" s="10"/>
      <c r="E64" s="21" t="s">
        <v>340</v>
      </c>
      <c r="F64" s="21" t="s">
        <v>314</v>
      </c>
      <c r="G64" s="4">
        <v>210</v>
      </c>
      <c r="U64" s="4">
        <v>210</v>
      </c>
      <c r="Z64" s="8"/>
    </row>
    <row r="65" spans="1:26" ht="12.75" x14ac:dyDescent="0.2">
      <c r="A65" s="37"/>
      <c r="B65" s="14"/>
      <c r="C65" s="11"/>
      <c r="D65" s="10"/>
      <c r="E65" s="21" t="s">
        <v>401</v>
      </c>
      <c r="F65" s="21" t="s">
        <v>314</v>
      </c>
      <c r="G65" s="4">
        <v>225</v>
      </c>
      <c r="V65" s="4">
        <v>225</v>
      </c>
      <c r="Z65" s="8"/>
    </row>
    <row r="66" spans="1:26" ht="12.75" x14ac:dyDescent="0.2">
      <c r="A66" s="37"/>
      <c r="B66" s="14"/>
      <c r="C66" s="11"/>
      <c r="D66" s="10"/>
      <c r="E66" s="21" t="s">
        <v>402</v>
      </c>
      <c r="F66" s="21" t="s">
        <v>314</v>
      </c>
      <c r="G66" s="4">
        <v>28.16</v>
      </c>
      <c r="L66" s="4">
        <v>28.16</v>
      </c>
      <c r="Z66" s="8"/>
    </row>
    <row r="67" spans="1:26" ht="12.75" x14ac:dyDescent="0.2">
      <c r="A67" s="37"/>
      <c r="B67" s="14"/>
      <c r="C67" s="11"/>
      <c r="D67" s="10"/>
      <c r="E67" s="21" t="s">
        <v>403</v>
      </c>
      <c r="F67" s="21" t="s">
        <v>314</v>
      </c>
      <c r="G67" s="4">
        <v>866.32</v>
      </c>
      <c r="H67" s="4">
        <v>866.32</v>
      </c>
      <c r="Z67" s="8"/>
    </row>
    <row r="68" spans="1:26" ht="12.75" x14ac:dyDescent="0.2">
      <c r="A68" s="37"/>
      <c r="B68" s="14"/>
      <c r="C68" s="11"/>
      <c r="D68" s="10"/>
      <c r="E68" s="21" t="s">
        <v>405</v>
      </c>
      <c r="F68" s="21" t="s">
        <v>314</v>
      </c>
      <c r="G68" s="4">
        <v>505</v>
      </c>
      <c r="Q68" s="4">
        <v>505</v>
      </c>
      <c r="Z68" s="8"/>
    </row>
    <row r="69" spans="1:26" ht="12.75" x14ac:dyDescent="0.2">
      <c r="A69" s="37"/>
      <c r="B69" s="21"/>
      <c r="C69" s="11"/>
      <c r="D69" s="180" t="s">
        <v>496</v>
      </c>
      <c r="E69" s="179" t="s">
        <v>40</v>
      </c>
      <c r="G69" s="11">
        <f>SUM(G51:G68)</f>
        <v>3548.34</v>
      </c>
      <c r="H69" s="11">
        <f t="shared" ref="H69:P69" si="3">SUM(H51:H67)</f>
        <v>866.32</v>
      </c>
      <c r="I69" s="11">
        <f t="shared" si="3"/>
        <v>29.72</v>
      </c>
      <c r="J69" s="11">
        <f t="shared" si="3"/>
        <v>0</v>
      </c>
      <c r="K69" s="11">
        <f t="shared" si="3"/>
        <v>23</v>
      </c>
      <c r="L69" s="11">
        <f t="shared" si="3"/>
        <v>72.989999999999995</v>
      </c>
      <c r="M69" s="11">
        <f t="shared" si="3"/>
        <v>132</v>
      </c>
      <c r="N69" s="11">
        <f t="shared" si="3"/>
        <v>0</v>
      </c>
      <c r="O69" s="11">
        <f t="shared" si="3"/>
        <v>0</v>
      </c>
      <c r="P69" s="11">
        <f t="shared" si="3"/>
        <v>311.59000000000003</v>
      </c>
      <c r="Q69" s="11">
        <f>SUM(Q51:Q68)</f>
        <v>673.99</v>
      </c>
      <c r="R69" s="11">
        <f t="shared" ref="R69:X69" si="4">SUM(R51:R67)</f>
        <v>0</v>
      </c>
      <c r="S69" s="11">
        <f t="shared" si="4"/>
        <v>545</v>
      </c>
      <c r="T69" s="11">
        <f t="shared" si="4"/>
        <v>220</v>
      </c>
      <c r="U69" s="11">
        <f t="shared" si="4"/>
        <v>336.07</v>
      </c>
      <c r="V69" s="11">
        <f t="shared" si="4"/>
        <v>253.32</v>
      </c>
      <c r="W69" s="11">
        <f t="shared" si="4"/>
        <v>0</v>
      </c>
      <c r="X69" s="11">
        <f t="shared" si="4"/>
        <v>84.34</v>
      </c>
      <c r="Y69" s="11">
        <f>SUM(Y51:Y59)</f>
        <v>0</v>
      </c>
      <c r="Z69" s="8"/>
    </row>
    <row r="70" spans="1:26" ht="12.75" x14ac:dyDescent="0.2">
      <c r="B70" s="14" t="s">
        <v>48</v>
      </c>
      <c r="C70" s="11"/>
      <c r="D70" s="10">
        <v>45146</v>
      </c>
      <c r="E70" s="21" t="s">
        <v>406</v>
      </c>
      <c r="F70" s="21" t="s">
        <v>314</v>
      </c>
      <c r="G70" s="25">
        <v>11.36</v>
      </c>
      <c r="H70" s="11"/>
      <c r="I70" s="25">
        <v>11.36</v>
      </c>
      <c r="J70" s="11"/>
      <c r="K70" s="11"/>
      <c r="L70" s="11"/>
      <c r="M70" s="11"/>
      <c r="N70" s="11"/>
      <c r="O70" s="11"/>
      <c r="P70" s="11"/>
      <c r="Q70" s="25"/>
      <c r="R70" s="25"/>
      <c r="S70" s="25"/>
      <c r="T70" s="25"/>
      <c r="U70" s="147"/>
      <c r="V70" s="25"/>
      <c r="W70" s="25"/>
      <c r="X70" s="25"/>
      <c r="Z70" s="8"/>
    </row>
    <row r="71" spans="1:26" ht="12.75" x14ac:dyDescent="0.2">
      <c r="B71" s="21"/>
      <c r="D71" s="154"/>
      <c r="E71" s="21" t="s">
        <v>407</v>
      </c>
      <c r="F71" s="21" t="s">
        <v>314</v>
      </c>
      <c r="G71" s="4">
        <v>150</v>
      </c>
      <c r="U71" s="4">
        <v>150</v>
      </c>
      <c r="Z71" s="8"/>
    </row>
    <row r="72" spans="1:26" ht="12.75" x14ac:dyDescent="0.2">
      <c r="A72" s="23"/>
      <c r="B72" s="21"/>
      <c r="D72" s="10"/>
      <c r="E72" s="21" t="s">
        <v>408</v>
      </c>
      <c r="F72" s="21" t="s">
        <v>314</v>
      </c>
      <c r="G72" s="4">
        <v>30</v>
      </c>
      <c r="U72" s="4">
        <v>30</v>
      </c>
      <c r="Z72" s="8"/>
    </row>
    <row r="73" spans="1:26" ht="12.75" x14ac:dyDescent="0.2">
      <c r="B73" s="21"/>
      <c r="D73" s="10"/>
      <c r="E73" s="21" t="s">
        <v>409</v>
      </c>
      <c r="F73" s="21" t="s">
        <v>314</v>
      </c>
      <c r="G73" s="4">
        <v>21.6</v>
      </c>
      <c r="R73" s="4">
        <v>18</v>
      </c>
      <c r="X73" s="4">
        <v>3.6</v>
      </c>
      <c r="Z73" s="8"/>
    </row>
    <row r="74" spans="1:26" ht="12.75" x14ac:dyDescent="0.2">
      <c r="B74" s="21"/>
      <c r="D74" s="10"/>
      <c r="E74" s="21" t="s">
        <v>410</v>
      </c>
      <c r="F74" s="21" t="s">
        <v>351</v>
      </c>
      <c r="G74" s="4">
        <v>335.6</v>
      </c>
      <c r="P74" s="4">
        <v>319.61</v>
      </c>
      <c r="X74" s="4">
        <v>15.99</v>
      </c>
      <c r="Z74" s="8"/>
    </row>
    <row r="75" spans="1:26" ht="12.75" x14ac:dyDescent="0.2">
      <c r="B75" s="14" t="s">
        <v>229</v>
      </c>
      <c r="D75" s="10"/>
      <c r="E75" s="21" t="s">
        <v>411</v>
      </c>
      <c r="F75" s="21" t="s">
        <v>314</v>
      </c>
      <c r="G75" s="4">
        <v>23</v>
      </c>
      <c r="K75" s="4">
        <v>23</v>
      </c>
      <c r="Z75" s="8"/>
    </row>
    <row r="76" spans="1:26" ht="12.75" x14ac:dyDescent="0.2">
      <c r="B76" s="14"/>
      <c r="C76" s="11"/>
      <c r="D76" s="10"/>
      <c r="E76" s="21" t="s">
        <v>412</v>
      </c>
      <c r="F76" s="21" t="s">
        <v>314</v>
      </c>
      <c r="G76" s="4">
        <v>90</v>
      </c>
      <c r="U76" s="4">
        <v>90</v>
      </c>
      <c r="Z76" s="8"/>
    </row>
    <row r="77" spans="1:26" ht="12.75" x14ac:dyDescent="0.2">
      <c r="B77" s="14"/>
      <c r="C77" s="11"/>
      <c r="D77" s="10"/>
      <c r="E77" s="21" t="s">
        <v>413</v>
      </c>
      <c r="F77" s="21" t="s">
        <v>314</v>
      </c>
      <c r="G77" s="4">
        <v>8000</v>
      </c>
      <c r="Q77" s="4">
        <v>8000</v>
      </c>
      <c r="Z77" s="8"/>
    </row>
    <row r="78" spans="1:26" ht="12.75" x14ac:dyDescent="0.2">
      <c r="B78" s="14"/>
      <c r="C78" s="11"/>
      <c r="D78" s="10"/>
      <c r="E78" s="21" t="s">
        <v>414</v>
      </c>
      <c r="F78" s="21" t="s">
        <v>314</v>
      </c>
      <c r="G78" s="4">
        <v>230.4</v>
      </c>
      <c r="U78" s="4">
        <v>192</v>
      </c>
      <c r="X78" s="4">
        <v>38.4</v>
      </c>
      <c r="Z78" s="8"/>
    </row>
    <row r="79" spans="1:26" ht="12.75" x14ac:dyDescent="0.2">
      <c r="B79" s="14"/>
      <c r="C79" s="11"/>
      <c r="D79" s="10"/>
      <c r="E79" s="21" t="s">
        <v>392</v>
      </c>
      <c r="F79" s="21" t="s">
        <v>314</v>
      </c>
      <c r="G79" s="4">
        <v>610</v>
      </c>
      <c r="S79" s="4">
        <v>390</v>
      </c>
      <c r="T79" s="4">
        <v>220</v>
      </c>
      <c r="Z79" s="8"/>
    </row>
    <row r="80" spans="1:26" ht="12.75" x14ac:dyDescent="0.2">
      <c r="B80" s="14"/>
      <c r="C80" s="11"/>
      <c r="D80" s="10"/>
      <c r="E80" s="21" t="s">
        <v>415</v>
      </c>
      <c r="F80" s="21" t="s">
        <v>314</v>
      </c>
      <c r="G80" s="4">
        <v>131.44</v>
      </c>
      <c r="Q80" s="4">
        <v>131.44</v>
      </c>
      <c r="Z80" s="8"/>
    </row>
    <row r="81" spans="1:26" ht="12.75" x14ac:dyDescent="0.2">
      <c r="B81" s="14"/>
      <c r="C81" s="11"/>
      <c r="D81" s="10"/>
      <c r="E81" s="21" t="s">
        <v>403</v>
      </c>
      <c r="F81" s="21" t="s">
        <v>314</v>
      </c>
      <c r="G81" s="4">
        <v>854.96</v>
      </c>
      <c r="H81" s="4">
        <v>854.96</v>
      </c>
      <c r="Z81" s="8"/>
    </row>
    <row r="82" spans="1:26" ht="12.75" x14ac:dyDescent="0.2">
      <c r="B82" s="14"/>
      <c r="C82" s="11"/>
      <c r="D82" s="10"/>
      <c r="E82" s="21" t="s">
        <v>416</v>
      </c>
      <c r="F82" s="21" t="s">
        <v>314</v>
      </c>
      <c r="G82" s="4">
        <v>378</v>
      </c>
      <c r="O82" s="4">
        <v>315</v>
      </c>
      <c r="X82" s="4">
        <v>63</v>
      </c>
      <c r="Z82" s="8"/>
    </row>
    <row r="83" spans="1:26" ht="12.75" x14ac:dyDescent="0.2">
      <c r="B83" s="14"/>
      <c r="C83" s="11"/>
      <c r="D83" s="10"/>
      <c r="E83" s="21" t="s">
        <v>417</v>
      </c>
      <c r="F83" s="21" t="s">
        <v>314</v>
      </c>
      <c r="G83" s="4">
        <v>125</v>
      </c>
      <c r="V83" s="4">
        <v>125</v>
      </c>
      <c r="Z83" s="8"/>
    </row>
    <row r="84" spans="1:26" ht="12.75" x14ac:dyDescent="0.2">
      <c r="B84" s="14"/>
      <c r="C84" s="11"/>
      <c r="D84" s="145" t="s">
        <v>497</v>
      </c>
      <c r="E84" s="179" t="s">
        <v>41</v>
      </c>
      <c r="F84" s="7"/>
      <c r="G84" s="13">
        <f>SUM(G70:G83)</f>
        <v>10991.36</v>
      </c>
      <c r="H84" s="13">
        <f t="shared" ref="H84:X84" si="5">SUM(H70:H83)</f>
        <v>854.96</v>
      </c>
      <c r="I84" s="13">
        <f t="shared" si="5"/>
        <v>11.36</v>
      </c>
      <c r="J84" s="13">
        <f t="shared" si="5"/>
        <v>0</v>
      </c>
      <c r="K84" s="13">
        <f t="shared" si="5"/>
        <v>23</v>
      </c>
      <c r="L84" s="13">
        <f t="shared" si="5"/>
        <v>0</v>
      </c>
      <c r="M84" s="13">
        <f t="shared" si="5"/>
        <v>0</v>
      </c>
      <c r="N84" s="13">
        <f t="shared" si="5"/>
        <v>0</v>
      </c>
      <c r="O84" s="13">
        <f t="shared" si="5"/>
        <v>315</v>
      </c>
      <c r="P84" s="13">
        <f t="shared" si="5"/>
        <v>319.61</v>
      </c>
      <c r="Q84" s="13">
        <f t="shared" si="5"/>
        <v>8131.44</v>
      </c>
      <c r="R84" s="13">
        <f t="shared" si="5"/>
        <v>18</v>
      </c>
      <c r="S84" s="13">
        <f t="shared" si="5"/>
        <v>390</v>
      </c>
      <c r="T84" s="13">
        <f t="shared" si="5"/>
        <v>220</v>
      </c>
      <c r="U84" s="13">
        <f t="shared" si="5"/>
        <v>462</v>
      </c>
      <c r="V84" s="13">
        <f t="shared" si="5"/>
        <v>125</v>
      </c>
      <c r="W84" s="13">
        <f t="shared" si="5"/>
        <v>0</v>
      </c>
      <c r="X84" s="13">
        <f t="shared" si="5"/>
        <v>120.99</v>
      </c>
      <c r="Y84" s="11">
        <f t="shared" ref="Y84" si="6">SUM(Y70:Y81)</f>
        <v>0</v>
      </c>
      <c r="Z84" s="8"/>
    </row>
    <row r="85" spans="1:26" ht="12.75" x14ac:dyDescent="0.2">
      <c r="B85" s="14"/>
      <c r="C85" s="11"/>
      <c r="D85" s="10"/>
      <c r="E85" s="21"/>
      <c r="F85" s="21"/>
      <c r="Z85" s="8"/>
    </row>
    <row r="86" spans="1:26" ht="12.75" x14ac:dyDescent="0.2">
      <c r="A86" s="14"/>
      <c r="B86" s="14" t="s">
        <v>230</v>
      </c>
      <c r="C86" s="11"/>
      <c r="D86" s="32"/>
      <c r="E86" s="21"/>
      <c r="F86" s="21"/>
      <c r="Z86" s="8"/>
    </row>
    <row r="87" spans="1:26" ht="12.75" x14ac:dyDescent="0.2">
      <c r="A87" s="10"/>
      <c r="B87" s="21"/>
      <c r="D87" s="10"/>
      <c r="E87" s="21"/>
      <c r="F87" s="21"/>
      <c r="Z87" s="8"/>
    </row>
    <row r="88" spans="1:26" ht="12.75" x14ac:dyDescent="0.2">
      <c r="A88" s="10"/>
      <c r="B88" s="21"/>
      <c r="D88" s="10"/>
      <c r="E88" s="21"/>
      <c r="F88" s="21"/>
      <c r="Z88" s="8"/>
    </row>
    <row r="89" spans="1:26" ht="12.75" x14ac:dyDescent="0.2">
      <c r="A89" s="37"/>
      <c r="B89" s="14"/>
      <c r="C89" s="11"/>
      <c r="D89" s="23"/>
      <c r="E89" s="21"/>
      <c r="F89" s="21"/>
      <c r="Z89" s="8"/>
    </row>
    <row r="90" spans="1:26" ht="12.75" x14ac:dyDescent="0.2">
      <c r="A90" s="37"/>
      <c r="B90" s="21"/>
      <c r="D90" s="23"/>
      <c r="E90" s="21"/>
      <c r="F90" s="21"/>
      <c r="Z90" s="8"/>
    </row>
    <row r="91" spans="1:26" ht="12.75" x14ac:dyDescent="0.2">
      <c r="A91" s="37"/>
      <c r="B91" s="21"/>
      <c r="D91" s="23"/>
      <c r="E91" s="21"/>
      <c r="F91" s="21"/>
      <c r="Z91" s="8"/>
    </row>
    <row r="92" spans="1:26" ht="12.75" x14ac:dyDescent="0.2">
      <c r="A92" s="37"/>
      <c r="B92" s="21"/>
      <c r="C92" s="15"/>
      <c r="D92" s="23"/>
      <c r="E92" s="21"/>
      <c r="F92" s="21"/>
      <c r="Z92" s="8"/>
    </row>
    <row r="93" spans="1:26" ht="12.75" x14ac:dyDescent="0.2">
      <c r="A93" s="37"/>
      <c r="B93" s="21"/>
      <c r="D93" s="23"/>
      <c r="E93" s="21"/>
      <c r="F93" s="21"/>
      <c r="Z93" s="8"/>
    </row>
    <row r="94" spans="1:26" ht="12.75" x14ac:dyDescent="0.2">
      <c r="A94" s="37"/>
      <c r="B94" s="21"/>
      <c r="D94" s="10"/>
      <c r="E94" s="21"/>
      <c r="F94" s="21"/>
      <c r="Z94" s="8"/>
    </row>
    <row r="95" spans="1:26" ht="12.75" x14ac:dyDescent="0.2">
      <c r="A95" s="37"/>
      <c r="B95" s="21"/>
      <c r="D95" s="10"/>
      <c r="E95" s="21"/>
      <c r="F95" s="21"/>
      <c r="Z95" s="8"/>
    </row>
    <row r="96" spans="1:26" ht="12.75" x14ac:dyDescent="0.2">
      <c r="A96" s="37"/>
      <c r="B96" s="21"/>
      <c r="D96" s="10"/>
      <c r="E96" s="21"/>
      <c r="F96" s="21"/>
      <c r="Z96" s="8"/>
    </row>
    <row r="97" spans="1:26" ht="12.75" x14ac:dyDescent="0.2">
      <c r="A97" s="37"/>
      <c r="B97" s="21"/>
      <c r="D97" s="10"/>
      <c r="E97" s="21"/>
      <c r="F97" s="21"/>
      <c r="Z97" s="8"/>
    </row>
    <row r="98" spans="1:26" ht="12.75" x14ac:dyDescent="0.2">
      <c r="A98" s="37"/>
      <c r="B98" s="21"/>
      <c r="D98" s="10"/>
      <c r="E98" s="21"/>
      <c r="F98" s="21"/>
      <c r="Z98" s="8"/>
    </row>
    <row r="99" spans="1:26" ht="12.75" x14ac:dyDescent="0.2">
      <c r="A99" s="37"/>
      <c r="B99" s="21"/>
      <c r="D99" s="10"/>
      <c r="E99" s="21"/>
      <c r="F99" s="21"/>
      <c r="Z99" s="8"/>
    </row>
    <row r="100" spans="1:26" ht="12.75" x14ac:dyDescent="0.2">
      <c r="A100" s="37"/>
      <c r="B100" s="21"/>
      <c r="D100" s="10"/>
      <c r="E100" s="179" t="s">
        <v>42</v>
      </c>
      <c r="G100" s="11">
        <f>SUM(G85:G99)</f>
        <v>0</v>
      </c>
      <c r="H100" s="11">
        <f>SUM(H85:H96)</f>
        <v>0</v>
      </c>
      <c r="I100" s="11">
        <f>SUM(I85:I99)</f>
        <v>0</v>
      </c>
      <c r="J100" s="11">
        <f>SUM(J85:J96)</f>
        <v>0</v>
      </c>
      <c r="K100" s="11">
        <f>SUM(K85:K96)</f>
        <v>0</v>
      </c>
      <c r="L100" s="11">
        <f>SUM(L85:L99)</f>
        <v>0</v>
      </c>
      <c r="M100" s="11">
        <f t="shared" ref="M100:X100" si="7">SUM(M85:M99)</f>
        <v>0</v>
      </c>
      <c r="N100" s="11">
        <f t="shared" si="7"/>
        <v>0</v>
      </c>
      <c r="O100" s="11">
        <f t="shared" si="7"/>
        <v>0</v>
      </c>
      <c r="P100" s="11">
        <f t="shared" si="7"/>
        <v>0</v>
      </c>
      <c r="Q100" s="11">
        <f t="shared" si="7"/>
        <v>0</v>
      </c>
      <c r="R100" s="11">
        <f t="shared" si="7"/>
        <v>0</v>
      </c>
      <c r="S100" s="11">
        <f t="shared" si="7"/>
        <v>0</v>
      </c>
      <c r="T100" s="11">
        <f t="shared" si="7"/>
        <v>0</v>
      </c>
      <c r="U100" s="11">
        <f t="shared" si="7"/>
        <v>0</v>
      </c>
      <c r="V100" s="11">
        <f t="shared" si="7"/>
        <v>0</v>
      </c>
      <c r="W100" s="11">
        <f t="shared" si="7"/>
        <v>0</v>
      </c>
      <c r="X100" s="11">
        <f t="shared" si="7"/>
        <v>0</v>
      </c>
      <c r="Y100" s="11">
        <f>SUM(Y85:Y96)</f>
        <v>0</v>
      </c>
      <c r="Z100" s="8"/>
    </row>
    <row r="101" spans="1:26" ht="12.75" x14ac:dyDescent="0.2">
      <c r="A101" s="14"/>
      <c r="B101" s="21"/>
      <c r="D101" s="10"/>
      <c r="E101" s="21"/>
      <c r="F101" s="21"/>
      <c r="Z101" s="8"/>
    </row>
    <row r="102" spans="1:26" ht="12.75" x14ac:dyDescent="0.2">
      <c r="B102" s="21"/>
      <c r="E102" s="21"/>
      <c r="F102" s="21"/>
      <c r="Z102" s="8"/>
    </row>
    <row r="103" spans="1:26" ht="12.75" x14ac:dyDescent="0.2">
      <c r="A103" s="10"/>
      <c r="B103" s="21"/>
      <c r="D103" s="10"/>
      <c r="E103" s="21"/>
      <c r="F103" s="21"/>
      <c r="Z103" s="8"/>
    </row>
    <row r="104" spans="1:26" ht="12.75" x14ac:dyDescent="0.2">
      <c r="A104" s="37"/>
      <c r="B104" s="21"/>
      <c r="E104" s="21"/>
      <c r="F104" s="21"/>
      <c r="Z104" s="8"/>
    </row>
    <row r="105" spans="1:26" ht="12.75" x14ac:dyDescent="0.2">
      <c r="A105" s="37"/>
      <c r="B105" s="21"/>
      <c r="C105" s="44"/>
      <c r="E105" s="21"/>
      <c r="F105" s="21"/>
      <c r="Z105" s="8"/>
    </row>
    <row r="106" spans="1:26" ht="12.75" x14ac:dyDescent="0.2">
      <c r="A106" s="37"/>
      <c r="C106" s="16"/>
      <c r="E106" s="21"/>
      <c r="F106" s="21"/>
      <c r="Z106" s="8"/>
    </row>
    <row r="107" spans="1:26" ht="12.75" x14ac:dyDescent="0.2">
      <c r="A107" s="46"/>
      <c r="E107" s="21"/>
      <c r="F107" s="21"/>
      <c r="Z107" s="8"/>
    </row>
    <row r="108" spans="1:26" ht="12.75" x14ac:dyDescent="0.2">
      <c r="A108" s="37"/>
      <c r="B108" s="21"/>
      <c r="C108" s="3"/>
      <c r="E108" s="21"/>
      <c r="F108" s="21"/>
      <c r="Z108" s="8"/>
    </row>
    <row r="109" spans="1:26" ht="12.75" x14ac:dyDescent="0.2">
      <c r="A109" s="46"/>
      <c r="B109" s="21"/>
      <c r="C109" s="3"/>
      <c r="E109" s="21"/>
      <c r="F109" s="21"/>
      <c r="Z109" s="8"/>
    </row>
    <row r="110" spans="1:26" ht="12.75" x14ac:dyDescent="0.2">
      <c r="A110" s="46"/>
      <c r="B110" s="21"/>
      <c r="C110" s="3"/>
      <c r="E110" s="21"/>
      <c r="F110" s="21"/>
      <c r="Z110" s="8"/>
    </row>
    <row r="111" spans="1:26" ht="12.75" x14ac:dyDescent="0.2">
      <c r="A111" s="10"/>
      <c r="B111" s="21"/>
      <c r="C111" s="3"/>
      <c r="E111" s="21"/>
      <c r="F111" s="21"/>
      <c r="Z111" s="8"/>
    </row>
    <row r="112" spans="1:26" ht="12.75" x14ac:dyDescent="0.2">
      <c r="A112" s="10"/>
      <c r="B112" s="21"/>
      <c r="C112" s="3"/>
      <c r="E112" s="21"/>
      <c r="F112" s="21"/>
      <c r="Z112" s="8"/>
    </row>
    <row r="113" spans="1:26" ht="12.75" x14ac:dyDescent="0.2">
      <c r="A113" s="10"/>
      <c r="B113" s="21"/>
      <c r="C113" s="3"/>
      <c r="E113" s="21"/>
      <c r="F113" s="21"/>
      <c r="Z113" s="8"/>
    </row>
    <row r="114" spans="1:26" ht="12.75" x14ac:dyDescent="0.2">
      <c r="A114" s="10"/>
      <c r="B114" s="21"/>
      <c r="C114" s="3"/>
      <c r="E114" s="21"/>
      <c r="F114" s="21"/>
      <c r="Z114" s="8"/>
    </row>
    <row r="115" spans="1:26" ht="12.75" x14ac:dyDescent="0.2">
      <c r="A115" s="10"/>
      <c r="B115" s="21"/>
      <c r="C115" s="3"/>
      <c r="E115" s="21"/>
      <c r="F115" s="21"/>
      <c r="Z115" s="8"/>
    </row>
    <row r="116" spans="1:26" ht="12.75" x14ac:dyDescent="0.2">
      <c r="A116" s="10"/>
      <c r="B116" s="21"/>
      <c r="C116" s="3"/>
      <c r="E116" s="21"/>
      <c r="F116" s="21"/>
      <c r="Z116" s="8"/>
    </row>
    <row r="117" spans="1:26" ht="12.75" x14ac:dyDescent="0.2">
      <c r="A117" s="10"/>
      <c r="B117" s="21"/>
      <c r="C117" s="3"/>
      <c r="E117" s="179" t="s">
        <v>43</v>
      </c>
      <c r="F117" s="14"/>
      <c r="G117" s="11">
        <f>SUM(G101:G116)</f>
        <v>0</v>
      </c>
      <c r="H117" s="11">
        <f t="shared" ref="H117:X117" si="8">SUM(H101:H115)</f>
        <v>0</v>
      </c>
      <c r="I117" s="11">
        <f t="shared" si="8"/>
        <v>0</v>
      </c>
      <c r="J117" s="11">
        <f t="shared" si="8"/>
        <v>0</v>
      </c>
      <c r="K117" s="11">
        <f t="shared" si="8"/>
        <v>0</v>
      </c>
      <c r="L117" s="11">
        <f>SUM(L101:L116)</f>
        <v>0</v>
      </c>
      <c r="M117" s="11">
        <f t="shared" si="8"/>
        <v>0</v>
      </c>
      <c r="N117" s="11">
        <f t="shared" si="8"/>
        <v>0</v>
      </c>
      <c r="O117" s="11">
        <f t="shared" si="8"/>
        <v>0</v>
      </c>
      <c r="P117" s="11">
        <f t="shared" si="8"/>
        <v>0</v>
      </c>
      <c r="Q117" s="11">
        <f t="shared" si="8"/>
        <v>0</v>
      </c>
      <c r="R117" s="11">
        <f t="shared" si="8"/>
        <v>0</v>
      </c>
      <c r="S117" s="11">
        <f t="shared" si="8"/>
        <v>0</v>
      </c>
      <c r="T117" s="11">
        <f t="shared" si="8"/>
        <v>0</v>
      </c>
      <c r="U117" s="11">
        <f t="shared" si="8"/>
        <v>0</v>
      </c>
      <c r="V117" s="11">
        <f t="shared" si="8"/>
        <v>0</v>
      </c>
      <c r="W117" s="11">
        <f t="shared" si="8"/>
        <v>0</v>
      </c>
      <c r="X117" s="11">
        <f t="shared" si="8"/>
        <v>0</v>
      </c>
      <c r="Z117" s="8"/>
    </row>
    <row r="118" spans="1:26" ht="12.75" x14ac:dyDescent="0.2">
      <c r="A118" s="37"/>
      <c r="B118" s="21"/>
      <c r="C118" s="3"/>
      <c r="E118" s="21"/>
      <c r="F118" s="21"/>
      <c r="Z118" s="8"/>
    </row>
    <row r="119" spans="1:26" ht="12.75" x14ac:dyDescent="0.2">
      <c r="A119" s="37"/>
      <c r="B119" s="21"/>
      <c r="C119" s="3"/>
      <c r="E119" s="21"/>
      <c r="F119" s="21"/>
      <c r="Z119" s="8"/>
    </row>
    <row r="120" spans="1:26" ht="12.75" x14ac:dyDescent="0.2">
      <c r="A120" s="37"/>
      <c r="B120" s="21"/>
      <c r="C120" s="33"/>
      <c r="E120" s="21"/>
      <c r="F120" s="21"/>
      <c r="G120" s="25"/>
      <c r="K120" s="11"/>
      <c r="L120" s="25"/>
      <c r="M120" s="11"/>
      <c r="N120" s="11"/>
      <c r="O120" s="11"/>
      <c r="P120" s="11"/>
      <c r="Q120" s="11"/>
      <c r="R120" s="11"/>
      <c r="S120" s="11"/>
      <c r="T120" s="11"/>
      <c r="U120" s="11"/>
      <c r="V120" s="25"/>
      <c r="W120" s="25"/>
      <c r="X120" s="25"/>
      <c r="Y120" s="4">
        <f>G120-SUM(H120:X120)</f>
        <v>0</v>
      </c>
      <c r="Z120" s="8"/>
    </row>
    <row r="121" spans="1:26" ht="12.75" x14ac:dyDescent="0.2">
      <c r="A121" s="37"/>
      <c r="B121" s="21"/>
      <c r="C121" s="3"/>
      <c r="E121" s="21"/>
      <c r="F121" s="21"/>
      <c r="Y121" s="4">
        <f>G121-SUM(H121:X121)</f>
        <v>0</v>
      </c>
      <c r="Z121" s="8"/>
    </row>
    <row r="122" spans="1:26" x14ac:dyDescent="0.2">
      <c r="A122" s="37"/>
      <c r="B122" s="21"/>
      <c r="C122" s="3"/>
      <c r="E122" s="21"/>
      <c r="F122" s="21"/>
    </row>
    <row r="123" spans="1:26" x14ac:dyDescent="0.2">
      <c r="A123" s="48"/>
      <c r="B123" s="21"/>
      <c r="C123" s="3"/>
      <c r="E123" s="21"/>
      <c r="F123" s="21"/>
    </row>
    <row r="124" spans="1:26" x14ac:dyDescent="0.2">
      <c r="A124" s="48"/>
      <c r="B124" s="21"/>
      <c r="C124" s="3"/>
      <c r="D124" s="10"/>
      <c r="E124" s="21"/>
      <c r="F124" s="21"/>
      <c r="Z124" s="4"/>
    </row>
    <row r="125" spans="1:26" x14ac:dyDescent="0.2">
      <c r="A125" s="14"/>
      <c r="B125" s="21"/>
      <c r="C125" s="3"/>
      <c r="E125" s="21"/>
      <c r="F125" s="21"/>
    </row>
    <row r="126" spans="1:26" x14ac:dyDescent="0.2">
      <c r="B126" s="21"/>
      <c r="C126" s="33"/>
      <c r="E126" s="21"/>
      <c r="F126" s="21"/>
    </row>
    <row r="127" spans="1:26" x14ac:dyDescent="0.2">
      <c r="B127" s="21"/>
      <c r="C127" s="49"/>
      <c r="E127" s="21"/>
      <c r="F127" s="21"/>
    </row>
    <row r="128" spans="1:26" x14ac:dyDescent="0.2">
      <c r="B128" s="21"/>
      <c r="C128" s="3"/>
      <c r="E128" s="21"/>
      <c r="F128" s="21"/>
    </row>
    <row r="129" spans="2:25" x14ac:dyDescent="0.2">
      <c r="B129" s="21"/>
      <c r="C129" s="11"/>
      <c r="E129" s="21"/>
      <c r="F129" s="21"/>
      <c r="R129" s="25"/>
    </row>
    <row r="130" spans="2:25" x14ac:dyDescent="0.2">
      <c r="C130" s="11"/>
      <c r="E130" s="21"/>
      <c r="F130" s="21"/>
    </row>
    <row r="131" spans="2:25" x14ac:dyDescent="0.2">
      <c r="E131" s="21"/>
      <c r="F131" s="21"/>
    </row>
    <row r="132" spans="2:25" x14ac:dyDescent="0.2">
      <c r="C132" s="11"/>
      <c r="E132" s="21"/>
      <c r="F132" s="21"/>
    </row>
    <row r="133" spans="2:25" x14ac:dyDescent="0.2">
      <c r="C133" s="11"/>
      <c r="E133" s="21"/>
      <c r="F133" s="21"/>
    </row>
    <row r="134" spans="2:25" x14ac:dyDescent="0.2">
      <c r="C134" s="11"/>
      <c r="E134" s="179" t="s">
        <v>44</v>
      </c>
      <c r="F134" s="7"/>
      <c r="G134" s="11">
        <f>SUM(G118:G133)</f>
        <v>0</v>
      </c>
      <c r="H134" s="11">
        <f>SUM(H118:H133)</f>
        <v>0</v>
      </c>
      <c r="I134" s="11">
        <f t="shared" ref="I134:X134" si="9">SUM(I118:I132)</f>
        <v>0</v>
      </c>
      <c r="J134" s="11">
        <f t="shared" si="9"/>
        <v>0</v>
      </c>
      <c r="K134" s="11">
        <f t="shared" si="9"/>
        <v>0</v>
      </c>
      <c r="L134" s="11">
        <f t="shared" si="9"/>
        <v>0</v>
      </c>
      <c r="M134" s="11">
        <f t="shared" si="9"/>
        <v>0</v>
      </c>
      <c r="N134" s="11">
        <f t="shared" si="9"/>
        <v>0</v>
      </c>
      <c r="O134" s="11">
        <f t="shared" si="9"/>
        <v>0</v>
      </c>
      <c r="P134" s="11">
        <f t="shared" si="9"/>
        <v>0</v>
      </c>
      <c r="Q134" s="11">
        <f t="shared" si="9"/>
        <v>0</v>
      </c>
      <c r="R134" s="11">
        <f t="shared" si="9"/>
        <v>0</v>
      </c>
      <c r="S134" s="11">
        <f t="shared" si="9"/>
        <v>0</v>
      </c>
      <c r="T134" s="11">
        <f>SUM(T119:T132)</f>
        <v>0</v>
      </c>
      <c r="U134" s="11">
        <f t="shared" si="9"/>
        <v>0</v>
      </c>
      <c r="V134" s="11">
        <f>SUM(V118:V133)</f>
        <v>0</v>
      </c>
      <c r="W134" s="11">
        <f t="shared" si="9"/>
        <v>0</v>
      </c>
      <c r="X134" s="11">
        <f t="shared" si="9"/>
        <v>0</v>
      </c>
      <c r="Y134" s="11">
        <f>SUM(Y122:Y132)</f>
        <v>0</v>
      </c>
    </row>
    <row r="135" spans="2:25" ht="12" thickBot="1" x14ac:dyDescent="0.25">
      <c r="C135" s="11"/>
      <c r="E135" s="14"/>
      <c r="G135" s="38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38"/>
      <c r="U135" s="9"/>
      <c r="V135" s="9"/>
      <c r="W135" s="9"/>
      <c r="X135" s="9"/>
    </row>
    <row r="136" spans="2:25" ht="12" thickTop="1" x14ac:dyDescent="0.2">
      <c r="C136" s="11"/>
      <c r="E136" s="21"/>
      <c r="F136" s="21"/>
    </row>
    <row r="137" spans="2:25" x14ac:dyDescent="0.2">
      <c r="C137" s="11"/>
      <c r="D137" s="42"/>
      <c r="E137" s="21"/>
      <c r="F137" s="21"/>
    </row>
    <row r="138" spans="2:25" x14ac:dyDescent="0.2">
      <c r="D138" s="10"/>
      <c r="E138" s="21"/>
      <c r="F138" s="21"/>
    </row>
    <row r="139" spans="2:25" x14ac:dyDescent="0.2">
      <c r="D139" s="10"/>
      <c r="E139" s="21"/>
      <c r="F139" s="40"/>
    </row>
    <row r="140" spans="2:25" x14ac:dyDescent="0.2">
      <c r="D140" s="10"/>
      <c r="E140" s="40"/>
      <c r="F140" s="40"/>
    </row>
    <row r="141" spans="2:25" x14ac:dyDescent="0.2">
      <c r="C141" s="11"/>
      <c r="E141" s="40"/>
      <c r="F141" s="41"/>
    </row>
    <row r="142" spans="2:25" x14ac:dyDescent="0.2">
      <c r="C142" s="11"/>
      <c r="E142" s="40"/>
      <c r="F142" s="41"/>
    </row>
    <row r="143" spans="2:25" x14ac:dyDescent="0.2">
      <c r="C143" s="11"/>
      <c r="E143" s="40"/>
      <c r="F143" s="41"/>
    </row>
    <row r="144" spans="2:25" x14ac:dyDescent="0.2">
      <c r="E144" s="40"/>
      <c r="F144" s="41"/>
    </row>
    <row r="145" spans="1:24" x14ac:dyDescent="0.2">
      <c r="C145" s="11"/>
      <c r="E145" s="40"/>
      <c r="F145" s="41"/>
    </row>
    <row r="146" spans="1:24" x14ac:dyDescent="0.2">
      <c r="C146" s="16"/>
      <c r="E146" s="40"/>
      <c r="F146" s="41"/>
    </row>
    <row r="147" spans="1:24" x14ac:dyDescent="0.2">
      <c r="C147" s="16"/>
      <c r="E147" s="40"/>
      <c r="F147" s="41"/>
    </row>
    <row r="148" spans="1:24" x14ac:dyDescent="0.2">
      <c r="C148" s="16"/>
      <c r="E148" s="181" t="s">
        <v>45</v>
      </c>
      <c r="F148" s="14"/>
      <c r="G148" s="11">
        <f>SUM(G136:G147)</f>
        <v>0</v>
      </c>
      <c r="H148" s="11">
        <f>SUM(H136:H145)</f>
        <v>0</v>
      </c>
      <c r="I148" s="11">
        <f>SUM(I136:I145)</f>
        <v>0</v>
      </c>
      <c r="J148" s="11">
        <f>SUM(J136:J145)</f>
        <v>0</v>
      </c>
      <c r="K148" s="11">
        <f>SUM(K136:K145)</f>
        <v>0</v>
      </c>
      <c r="L148" s="11">
        <f>SUM(L136:L146)</f>
        <v>0</v>
      </c>
      <c r="M148" s="11">
        <f t="shared" ref="M148:S148" si="10">SUM(M136:M145)</f>
        <v>0</v>
      </c>
      <c r="N148" s="11">
        <f t="shared" si="10"/>
        <v>0</v>
      </c>
      <c r="O148" s="11">
        <f t="shared" si="10"/>
        <v>0</v>
      </c>
      <c r="P148" s="11">
        <f t="shared" si="10"/>
        <v>0</v>
      </c>
      <c r="Q148" s="11">
        <f t="shared" si="10"/>
        <v>0</v>
      </c>
      <c r="R148" s="11">
        <f t="shared" si="10"/>
        <v>0</v>
      </c>
      <c r="S148" s="11">
        <f t="shared" si="10"/>
        <v>0</v>
      </c>
      <c r="T148" s="11"/>
      <c r="U148" s="11">
        <f>SUM(U136:U147)</f>
        <v>0</v>
      </c>
      <c r="V148" s="11"/>
      <c r="W148" s="11">
        <f>SUM(W136:W145)</f>
        <v>0</v>
      </c>
      <c r="X148" s="11">
        <f>SUM(X136:X145)</f>
        <v>0</v>
      </c>
    </row>
    <row r="149" spans="1:24" x14ac:dyDescent="0.2">
      <c r="A149" s="14"/>
      <c r="C149" s="11"/>
      <c r="E149" s="21"/>
      <c r="F149" s="21"/>
      <c r="G149" s="25"/>
    </row>
    <row r="150" spans="1:24" x14ac:dyDescent="0.2">
      <c r="A150" s="14"/>
      <c r="E150" s="21"/>
      <c r="F150" s="21"/>
    </row>
    <row r="151" spans="1:24" x14ac:dyDescent="0.2">
      <c r="A151" s="14"/>
      <c r="E151" s="21"/>
      <c r="F151" s="21"/>
    </row>
    <row r="152" spans="1:24" x14ac:dyDescent="0.2">
      <c r="D152" s="10"/>
      <c r="E152" s="21"/>
      <c r="F152" s="21"/>
    </row>
    <row r="153" spans="1:24" x14ac:dyDescent="0.2">
      <c r="B153" s="11"/>
      <c r="E153" s="21"/>
      <c r="F153" s="21"/>
    </row>
    <row r="154" spans="1:24" x14ac:dyDescent="0.2">
      <c r="B154" s="14"/>
      <c r="C154" s="16"/>
      <c r="E154" s="21"/>
      <c r="F154" s="21"/>
    </row>
    <row r="155" spans="1:24" x14ac:dyDescent="0.2">
      <c r="B155" s="14"/>
      <c r="C155" s="11"/>
      <c r="E155" s="21"/>
      <c r="F155" s="21"/>
    </row>
    <row r="156" spans="1:24" x14ac:dyDescent="0.2">
      <c r="C156" s="11"/>
      <c r="E156" s="21"/>
      <c r="F156" s="21"/>
    </row>
    <row r="157" spans="1:24" x14ac:dyDescent="0.2">
      <c r="E157" s="21"/>
      <c r="F157" s="21"/>
    </row>
    <row r="158" spans="1:24" x14ac:dyDescent="0.2">
      <c r="E158" s="21"/>
      <c r="F158" s="21"/>
    </row>
    <row r="159" spans="1:24" x14ac:dyDescent="0.2">
      <c r="E159" s="21"/>
      <c r="F159" s="21"/>
    </row>
    <row r="160" spans="1:24" x14ac:dyDescent="0.2">
      <c r="D160" s="10"/>
      <c r="E160" s="179" t="s">
        <v>47</v>
      </c>
      <c r="G160" s="11">
        <f>SUM(G149:G159)</f>
        <v>0</v>
      </c>
      <c r="H160" s="11">
        <f>SUM(H150:H158)</f>
        <v>0</v>
      </c>
      <c r="I160" s="11">
        <f>SUM(I150:I156)</f>
        <v>0</v>
      </c>
      <c r="J160" s="11">
        <f>SUM(J150:J156)</f>
        <v>0</v>
      </c>
      <c r="K160" s="11">
        <f>SUM(K150:K156)</f>
        <v>0</v>
      </c>
      <c r="L160" s="11">
        <f>SUM(L150:L158)</f>
        <v>0</v>
      </c>
      <c r="M160" s="11">
        <f>SUM(M150:M156)</f>
        <v>0</v>
      </c>
      <c r="N160" s="11">
        <f>SUM(N149:N159)</f>
        <v>0</v>
      </c>
      <c r="O160" s="11">
        <f>SUM(O150:O156)</f>
        <v>0</v>
      </c>
      <c r="P160" s="11">
        <f>SUM(P150:P156)</f>
        <v>0</v>
      </c>
      <c r="Q160" s="11">
        <f>SUM(Q150:Q156)</f>
        <v>0</v>
      </c>
      <c r="R160" s="11">
        <f>SUM(R150:R156)</f>
        <v>0</v>
      </c>
      <c r="S160" s="11">
        <f>SUM(S150:S158)</f>
        <v>0</v>
      </c>
      <c r="T160" s="11">
        <f>SUM(T150:T159)</f>
        <v>0</v>
      </c>
      <c r="U160" s="11">
        <f>SUM(U150:U159)</f>
        <v>0</v>
      </c>
      <c r="V160" s="11">
        <f>SUM(V150:V159)</f>
        <v>0</v>
      </c>
      <c r="W160" s="11">
        <f>SUM(W150:W156)</f>
        <v>0</v>
      </c>
      <c r="X160" s="11">
        <f>SUM(X150:X156)</f>
        <v>0</v>
      </c>
    </row>
    <row r="161" spans="4:6" x14ac:dyDescent="0.2">
      <c r="E161" s="21"/>
      <c r="F161" s="21"/>
    </row>
    <row r="162" spans="4:6" x14ac:dyDescent="0.2">
      <c r="E162" s="21"/>
      <c r="F162" s="21"/>
    </row>
    <row r="163" spans="4:6" x14ac:dyDescent="0.2">
      <c r="E163" s="21"/>
      <c r="F163" s="21"/>
    </row>
    <row r="164" spans="4:6" x14ac:dyDescent="0.2">
      <c r="D164" s="10"/>
      <c r="E164" s="21"/>
      <c r="F164" s="21"/>
    </row>
    <row r="165" spans="4:6" x14ac:dyDescent="0.2">
      <c r="E165" s="21"/>
      <c r="F165" s="21"/>
    </row>
    <row r="166" spans="4:6" x14ac:dyDescent="0.2">
      <c r="E166" s="21"/>
      <c r="F166" s="21"/>
    </row>
    <row r="167" spans="4:6" x14ac:dyDescent="0.2">
      <c r="E167" s="21"/>
      <c r="F167" s="21"/>
    </row>
    <row r="168" spans="4:6" x14ac:dyDescent="0.2">
      <c r="E168" s="21"/>
      <c r="F168" s="21"/>
    </row>
    <row r="169" spans="4:6" x14ac:dyDescent="0.2">
      <c r="E169" s="21"/>
      <c r="F169" s="21"/>
    </row>
    <row r="170" spans="4:6" x14ac:dyDescent="0.2">
      <c r="E170" s="21"/>
      <c r="F170" s="21"/>
    </row>
    <row r="171" spans="4:6" x14ac:dyDescent="0.2">
      <c r="E171" s="21"/>
      <c r="F171" s="21"/>
    </row>
    <row r="172" spans="4:6" x14ac:dyDescent="0.2">
      <c r="E172" s="21"/>
      <c r="F172" s="21"/>
    </row>
    <row r="173" spans="4:6" x14ac:dyDescent="0.2">
      <c r="E173" s="21"/>
      <c r="F173" s="21"/>
    </row>
    <row r="174" spans="4:6" x14ac:dyDescent="0.2">
      <c r="E174" s="21"/>
      <c r="F174" s="21"/>
    </row>
    <row r="175" spans="4:6" x14ac:dyDescent="0.2">
      <c r="E175" s="21"/>
      <c r="F175" s="21"/>
    </row>
    <row r="176" spans="4:6" x14ac:dyDescent="0.2">
      <c r="E176" s="21"/>
      <c r="F176" s="21"/>
    </row>
    <row r="177" spans="3:25" x14ac:dyDescent="0.2">
      <c r="E177" s="179" t="s">
        <v>48</v>
      </c>
      <c r="G177" s="11">
        <f>SUM(G161:G176)</f>
        <v>0</v>
      </c>
      <c r="H177" s="11">
        <f>SUM(H161:H173)</f>
        <v>0</v>
      </c>
      <c r="I177" s="11">
        <f t="shared" ref="I177:V177" si="11">SUM(I161:I170)</f>
        <v>0</v>
      </c>
      <c r="J177" s="11">
        <f t="shared" si="11"/>
        <v>0</v>
      </c>
      <c r="K177" s="11">
        <f t="shared" si="11"/>
        <v>0</v>
      </c>
      <c r="L177" s="11">
        <f t="shared" si="11"/>
        <v>0</v>
      </c>
      <c r="M177" s="11">
        <f t="shared" si="11"/>
        <v>0</v>
      </c>
      <c r="N177" s="11">
        <f t="shared" si="11"/>
        <v>0</v>
      </c>
      <c r="O177" s="11">
        <f t="shared" si="11"/>
        <v>0</v>
      </c>
      <c r="P177" s="11">
        <f t="shared" si="11"/>
        <v>0</v>
      </c>
      <c r="Q177" s="11">
        <f>SUM(Q161:Q176)</f>
        <v>0</v>
      </c>
      <c r="R177" s="11">
        <f t="shared" si="11"/>
        <v>0</v>
      </c>
      <c r="S177" s="11">
        <f t="shared" si="11"/>
        <v>0</v>
      </c>
      <c r="T177" s="11"/>
      <c r="U177" s="11">
        <f>SUM(U161:U176)</f>
        <v>0</v>
      </c>
      <c r="V177" s="11">
        <f t="shared" si="11"/>
        <v>0</v>
      </c>
      <c r="W177" s="11">
        <f>SUM(W161:W173)</f>
        <v>0</v>
      </c>
      <c r="X177" s="11">
        <f>SUM(X161:X176)</f>
        <v>0</v>
      </c>
      <c r="Y177" s="11">
        <f>SUM(H177:X177)</f>
        <v>0</v>
      </c>
    </row>
    <row r="178" spans="3:25" x14ac:dyDescent="0.2">
      <c r="D178" s="10"/>
      <c r="E178" s="21"/>
      <c r="F178" s="21"/>
    </row>
    <row r="179" spans="3:25" x14ac:dyDescent="0.2">
      <c r="E179" s="21"/>
      <c r="F179" s="21"/>
    </row>
    <row r="180" spans="3:25" x14ac:dyDescent="0.2">
      <c r="D180" s="10"/>
      <c r="E180" s="21"/>
      <c r="F180" s="21"/>
    </row>
    <row r="181" spans="3:25" x14ac:dyDescent="0.2">
      <c r="E181" s="21"/>
      <c r="F181" s="21"/>
    </row>
    <row r="182" spans="3:25" x14ac:dyDescent="0.2">
      <c r="E182" s="21"/>
      <c r="F182" s="21"/>
      <c r="G182" s="15"/>
    </row>
    <row r="183" spans="3:25" x14ac:dyDescent="0.2">
      <c r="C183" s="19"/>
      <c r="E183" s="21"/>
      <c r="F183" s="21"/>
    </row>
    <row r="184" spans="3:25" x14ac:dyDescent="0.2">
      <c r="C184" s="19"/>
      <c r="E184" s="21"/>
      <c r="F184" s="21"/>
      <c r="G184" s="45"/>
    </row>
    <row r="185" spans="3:25" x14ac:dyDescent="0.2">
      <c r="E185" s="21"/>
      <c r="F185" s="21"/>
    </row>
    <row r="186" spans="3:25" x14ac:dyDescent="0.2">
      <c r="E186" s="21"/>
      <c r="F186" s="21"/>
    </row>
    <row r="187" spans="3:25" x14ac:dyDescent="0.2">
      <c r="E187" s="21"/>
      <c r="F187" s="21"/>
    </row>
    <row r="188" spans="3:25" x14ac:dyDescent="0.2">
      <c r="E188" s="21"/>
      <c r="F188" s="21"/>
    </row>
    <row r="189" spans="3:25" x14ac:dyDescent="0.2">
      <c r="E189" s="21"/>
      <c r="F189" s="21"/>
    </row>
    <row r="190" spans="3:25" x14ac:dyDescent="0.2">
      <c r="E190" s="21"/>
      <c r="F190" s="21"/>
    </row>
    <row r="191" spans="3:25" x14ac:dyDescent="0.2">
      <c r="E191" s="21"/>
      <c r="F191" s="21"/>
    </row>
    <row r="192" spans="3:25" x14ac:dyDescent="0.2">
      <c r="E192" s="21"/>
      <c r="F192" s="21"/>
    </row>
    <row r="193" spans="2:25" x14ac:dyDescent="0.2">
      <c r="E193" s="21"/>
      <c r="F193" s="21"/>
    </row>
    <row r="194" spans="2:25" x14ac:dyDescent="0.2">
      <c r="E194" s="179" t="s">
        <v>49</v>
      </c>
      <c r="G194" s="11">
        <f>SUM(G178:G193)</f>
        <v>0</v>
      </c>
      <c r="H194" s="11">
        <f t="shared" ref="H194:X194" si="12">SUM(H178:H193)</f>
        <v>0</v>
      </c>
      <c r="I194" s="11">
        <f t="shared" si="12"/>
        <v>0</v>
      </c>
      <c r="J194" s="11">
        <f t="shared" si="12"/>
        <v>0</v>
      </c>
      <c r="K194" s="11">
        <f t="shared" si="12"/>
        <v>0</v>
      </c>
      <c r="L194" s="11">
        <f t="shared" si="12"/>
        <v>0</v>
      </c>
      <c r="M194" s="11">
        <f t="shared" si="12"/>
        <v>0</v>
      </c>
      <c r="N194" s="11">
        <f t="shared" si="12"/>
        <v>0</v>
      </c>
      <c r="O194" s="11">
        <f t="shared" si="12"/>
        <v>0</v>
      </c>
      <c r="P194" s="11">
        <f t="shared" si="12"/>
        <v>0</v>
      </c>
      <c r="Q194" s="11">
        <f t="shared" si="12"/>
        <v>0</v>
      </c>
      <c r="R194" s="11">
        <f t="shared" si="12"/>
        <v>0</v>
      </c>
      <c r="S194" s="11">
        <f t="shared" si="12"/>
        <v>0</v>
      </c>
      <c r="T194" s="11">
        <f t="shared" si="12"/>
        <v>0</v>
      </c>
      <c r="U194" s="11">
        <f>SUM(U178:U193)</f>
        <v>0</v>
      </c>
      <c r="V194" s="11">
        <f t="shared" si="12"/>
        <v>0</v>
      </c>
      <c r="W194" s="11">
        <f t="shared" si="12"/>
        <v>0</v>
      </c>
      <c r="X194" s="11">
        <f t="shared" si="12"/>
        <v>0</v>
      </c>
      <c r="Y194" s="11">
        <f>SUM(H194:X194)</f>
        <v>0</v>
      </c>
    </row>
    <row r="195" spans="2:25" x14ac:dyDescent="0.2">
      <c r="E195" s="179" t="s">
        <v>86</v>
      </c>
      <c r="G195" s="11">
        <f>SUM(G17+G33+G50+G69+G84+G100+G120+G134+G148+G160+G177+G194)</f>
        <v>41322.570000000007</v>
      </c>
    </row>
    <row r="196" spans="2:25" x14ac:dyDescent="0.2">
      <c r="C196" s="11"/>
    </row>
    <row r="197" spans="2:25" x14ac:dyDescent="0.2">
      <c r="C197" s="11"/>
      <c r="E197" s="220" t="s">
        <v>56</v>
      </c>
      <c r="F197" s="179" t="s">
        <v>221</v>
      </c>
      <c r="G197" s="180" t="s">
        <v>62</v>
      </c>
      <c r="H197" s="180" t="s">
        <v>63</v>
      </c>
      <c r="I197" s="180" t="s">
        <v>64</v>
      </c>
      <c r="J197" s="180" t="s">
        <v>69</v>
      </c>
      <c r="K197" s="180" t="s">
        <v>71</v>
      </c>
      <c r="L197" s="180" t="s">
        <v>73</v>
      </c>
      <c r="M197" s="180" t="s">
        <v>226</v>
      </c>
      <c r="N197" s="180" t="s">
        <v>222</v>
      </c>
      <c r="O197" s="180" t="s">
        <v>223</v>
      </c>
      <c r="P197" s="180" t="s">
        <v>224</v>
      </c>
      <c r="Q197" s="180" t="s">
        <v>225</v>
      </c>
    </row>
    <row r="198" spans="2:25" x14ac:dyDescent="0.2">
      <c r="B198" s="179"/>
      <c r="C198" s="11"/>
      <c r="D198" s="4" t="s">
        <v>58</v>
      </c>
    </row>
    <row r="199" spans="2:25" x14ac:dyDescent="0.2">
      <c r="C199" s="11"/>
      <c r="E199" s="178" t="s">
        <v>57</v>
      </c>
      <c r="F199" s="4">
        <f>C4</f>
        <v>23322.560000000001</v>
      </c>
      <c r="G199" s="4">
        <f>C4</f>
        <v>23322.560000000001</v>
      </c>
      <c r="H199" s="4">
        <f>C4</f>
        <v>23322.560000000001</v>
      </c>
      <c r="I199" s="4">
        <f>C4</f>
        <v>23322.560000000001</v>
      </c>
      <c r="J199" s="4">
        <f>C4</f>
        <v>23322.560000000001</v>
      </c>
      <c r="K199" s="4">
        <f>C4</f>
        <v>23322.560000000001</v>
      </c>
      <c r="L199" s="4">
        <f>C4</f>
        <v>23322.560000000001</v>
      </c>
      <c r="M199" s="4">
        <f>C4</f>
        <v>23322.560000000001</v>
      </c>
      <c r="N199" s="4">
        <f>C4</f>
        <v>23322.560000000001</v>
      </c>
      <c r="O199" s="4">
        <f>C4</f>
        <v>23322.560000000001</v>
      </c>
      <c r="P199" s="4">
        <f>C4</f>
        <v>23322.560000000001</v>
      </c>
      <c r="Q199" s="4">
        <f>C4</f>
        <v>23322.560000000001</v>
      </c>
    </row>
    <row r="200" spans="2:25" x14ac:dyDescent="0.2">
      <c r="B200" s="21"/>
      <c r="F200" s="4"/>
    </row>
    <row r="201" spans="2:25" x14ac:dyDescent="0.2">
      <c r="B201" s="21"/>
      <c r="D201" s="4" t="s">
        <v>65</v>
      </c>
      <c r="E201" s="21" t="s">
        <v>287</v>
      </c>
      <c r="F201" s="4">
        <f>F202</f>
        <v>43402.82</v>
      </c>
      <c r="G201" s="4">
        <f>SUM(F201+G202)</f>
        <v>52072.82</v>
      </c>
      <c r="H201" s="4">
        <f t="shared" ref="H201:Q201" si="13">SUM(G201+H202)</f>
        <v>56236.56</v>
      </c>
      <c r="I201" s="4">
        <f t="shared" si="13"/>
        <v>58842.06</v>
      </c>
      <c r="J201" s="4">
        <f t="shared" si="13"/>
        <v>61202.92</v>
      </c>
      <c r="K201" s="4">
        <f t="shared" si="13"/>
        <v>61427.92</v>
      </c>
      <c r="L201" s="4">
        <f t="shared" si="13"/>
        <v>61427.92</v>
      </c>
      <c r="M201" s="4">
        <f t="shared" si="13"/>
        <v>61427.92</v>
      </c>
      <c r="N201" s="4" t="e">
        <f t="shared" si="13"/>
        <v>#REF!</v>
      </c>
      <c r="O201" s="4" t="e">
        <f t="shared" si="13"/>
        <v>#REF!</v>
      </c>
      <c r="P201" s="4" t="e">
        <f t="shared" si="13"/>
        <v>#REF!</v>
      </c>
      <c r="Q201" s="4" t="e">
        <f t="shared" si="13"/>
        <v>#REF!</v>
      </c>
    </row>
    <row r="202" spans="2:25" x14ac:dyDescent="0.2">
      <c r="B202" s="21"/>
      <c r="D202" s="4" t="s">
        <v>72</v>
      </c>
      <c r="E202" s="21" t="s">
        <v>288</v>
      </c>
      <c r="F202" s="4">
        <f>C12</f>
        <v>43402.82</v>
      </c>
      <c r="G202" s="4">
        <f>C17</f>
        <v>8670</v>
      </c>
      <c r="H202" s="4">
        <f>C23</f>
        <v>4163.74</v>
      </c>
      <c r="I202" s="4">
        <f>C27</f>
        <v>2605.5</v>
      </c>
      <c r="J202" s="4">
        <f>C35</f>
        <v>2360.8599999999997</v>
      </c>
      <c r="K202" s="4">
        <f>C39</f>
        <v>225</v>
      </c>
      <c r="L202" s="4">
        <f>C45</f>
        <v>0</v>
      </c>
      <c r="M202" s="4">
        <f>C51</f>
        <v>0</v>
      </c>
      <c r="N202" s="4" t="e">
        <f>#REF!</f>
        <v>#REF!</v>
      </c>
      <c r="O202" s="4">
        <f>C60</f>
        <v>0</v>
      </c>
      <c r="P202" s="25">
        <f>C70</f>
        <v>0</v>
      </c>
      <c r="Q202" s="4">
        <f>C74</f>
        <v>0</v>
      </c>
      <c r="R202" s="4" t="e">
        <f>SUM(F202:Q202)</f>
        <v>#REF!</v>
      </c>
    </row>
    <row r="203" spans="2:25" x14ac:dyDescent="0.2">
      <c r="D203" s="4" t="s">
        <v>65</v>
      </c>
      <c r="E203" s="21" t="s">
        <v>289</v>
      </c>
      <c r="F203" s="25">
        <f>F204</f>
        <v>17171.010000000002</v>
      </c>
      <c r="G203" s="4">
        <f>SUM(F203+G204)</f>
        <v>22490.61</v>
      </c>
      <c r="H203" s="4">
        <f t="shared" ref="H203:Q203" si="14">SUM(G203+H204)</f>
        <v>26782.870000000003</v>
      </c>
      <c r="I203" s="4">
        <f t="shared" si="14"/>
        <v>30331.210000000003</v>
      </c>
      <c r="J203" s="4">
        <f t="shared" si="14"/>
        <v>41322.570000000007</v>
      </c>
      <c r="K203" s="4">
        <f t="shared" si="14"/>
        <v>41322.570000000007</v>
      </c>
      <c r="L203" s="4">
        <f t="shared" si="14"/>
        <v>41322.570000000007</v>
      </c>
      <c r="M203" s="4">
        <f t="shared" si="14"/>
        <v>41322.570000000007</v>
      </c>
      <c r="N203" s="4">
        <f t="shared" si="14"/>
        <v>41322.570000000007</v>
      </c>
      <c r="O203" s="4">
        <f t="shared" si="14"/>
        <v>41322.570000000007</v>
      </c>
      <c r="P203" s="4">
        <f t="shared" si="14"/>
        <v>41322.570000000007</v>
      </c>
      <c r="Q203" s="4">
        <f t="shared" si="14"/>
        <v>41322.570000000007</v>
      </c>
    </row>
    <row r="204" spans="2:25" x14ac:dyDescent="0.2">
      <c r="B204" s="21"/>
      <c r="D204" s="4" t="s">
        <v>72</v>
      </c>
      <c r="E204" s="21" t="s">
        <v>290</v>
      </c>
      <c r="F204" s="4">
        <f>G17</f>
        <v>17171.010000000002</v>
      </c>
      <c r="G204" s="4">
        <f>G33</f>
        <v>5319.5999999999995</v>
      </c>
      <c r="H204" s="4">
        <f>G50</f>
        <v>4292.26</v>
      </c>
      <c r="I204" s="4">
        <f>G69</f>
        <v>3548.34</v>
      </c>
      <c r="J204" s="4">
        <f>G84</f>
        <v>10991.36</v>
      </c>
      <c r="K204" s="4">
        <f>G100</f>
        <v>0</v>
      </c>
      <c r="L204" s="4">
        <f>G117</f>
        <v>0</v>
      </c>
      <c r="M204" s="4">
        <f>G134</f>
        <v>0</v>
      </c>
      <c r="N204" s="4">
        <f>G148</f>
        <v>0</v>
      </c>
      <c r="O204" s="4">
        <f>G160</f>
        <v>0</v>
      </c>
      <c r="P204" s="4">
        <f>G177</f>
        <v>0</v>
      </c>
      <c r="Q204" s="4">
        <f>G194</f>
        <v>0</v>
      </c>
      <c r="R204" s="4">
        <f>SUM(F204:Q204)</f>
        <v>41322.570000000007</v>
      </c>
    </row>
    <row r="206" spans="2:25" x14ac:dyDescent="0.2">
      <c r="E206" s="21" t="s">
        <v>60</v>
      </c>
      <c r="F206" s="2">
        <f>SUM((F199+F201)-F203)</f>
        <v>49554.37</v>
      </c>
      <c r="G206" s="11">
        <f t="shared" ref="G206:Q206" si="15">SUM((G199+G201)-G203)</f>
        <v>52904.770000000004</v>
      </c>
      <c r="H206" s="11">
        <f t="shared" si="15"/>
        <v>52776.249999999993</v>
      </c>
      <c r="I206" s="153">
        <f t="shared" si="15"/>
        <v>51833.409999999989</v>
      </c>
      <c r="J206" s="153">
        <f t="shared" si="15"/>
        <v>43202.909999999989</v>
      </c>
      <c r="K206" s="4">
        <f t="shared" si="15"/>
        <v>43427.909999999989</v>
      </c>
      <c r="L206" s="4">
        <f t="shared" si="15"/>
        <v>43427.909999999989</v>
      </c>
      <c r="M206" s="4">
        <f t="shared" si="15"/>
        <v>43427.909999999989</v>
      </c>
      <c r="N206" s="4" t="e">
        <f t="shared" si="15"/>
        <v>#REF!</v>
      </c>
      <c r="O206" s="25" t="e">
        <f t="shared" si="15"/>
        <v>#REF!</v>
      </c>
      <c r="P206" s="147" t="e">
        <f t="shared" si="15"/>
        <v>#REF!</v>
      </c>
      <c r="Q206" s="4" t="e">
        <f t="shared" si="15"/>
        <v>#REF!</v>
      </c>
    </row>
    <row r="207" spans="2:25" x14ac:dyDescent="0.2">
      <c r="B207" s="21"/>
      <c r="O207" s="25"/>
    </row>
    <row r="208" spans="2:25" x14ac:dyDescent="0.2">
      <c r="E208" s="21" t="s">
        <v>329</v>
      </c>
      <c r="F208" s="2">
        <v>49554.37</v>
      </c>
      <c r="G208" s="4">
        <v>33420.82</v>
      </c>
      <c r="H208" s="4">
        <v>32700.14</v>
      </c>
      <c r="I208" s="4">
        <v>31757.3</v>
      </c>
      <c r="J208" s="4">
        <v>21132.94</v>
      </c>
      <c r="O208" s="25"/>
      <c r="P208" s="147"/>
    </row>
    <row r="209" spans="2:20" x14ac:dyDescent="0.2">
      <c r="B209" s="21"/>
      <c r="E209" s="21" t="s">
        <v>330</v>
      </c>
      <c r="F209" s="2">
        <v>0</v>
      </c>
      <c r="G209" s="4">
        <v>20000</v>
      </c>
      <c r="H209" s="4">
        <v>20076.11</v>
      </c>
      <c r="I209" s="4">
        <v>20076.11</v>
      </c>
      <c r="J209" s="4">
        <v>20076.11</v>
      </c>
      <c r="L209" s="25"/>
      <c r="O209" s="25"/>
    </row>
    <row r="210" spans="2:20" x14ac:dyDescent="0.2">
      <c r="D210" s="25"/>
      <c r="E210" s="21" t="s">
        <v>291</v>
      </c>
      <c r="F210" s="21" t="s">
        <v>374</v>
      </c>
      <c r="G210" s="4">
        <v>516.04999999999995</v>
      </c>
      <c r="H210" s="25"/>
      <c r="I210" s="25"/>
      <c r="J210" s="4">
        <v>1993.86</v>
      </c>
      <c r="K210" s="25" t="s">
        <v>504</v>
      </c>
      <c r="M210" s="25"/>
      <c r="O210" s="25"/>
    </row>
    <row r="211" spans="2:20" x14ac:dyDescent="0.2">
      <c r="B211" s="21"/>
      <c r="E211" s="14" t="s">
        <v>357</v>
      </c>
      <c r="G211" s="11">
        <f>SUM(G208:G209)-G210</f>
        <v>52904.77</v>
      </c>
      <c r="H211" s="11">
        <f>SUM(H208:H210)</f>
        <v>52776.25</v>
      </c>
      <c r="I211" s="193">
        <f>SUM(I208:I210)</f>
        <v>51833.41</v>
      </c>
      <c r="J211" s="193">
        <f>SUM(J208:J210)</f>
        <v>43202.91</v>
      </c>
      <c r="M211" s="25"/>
      <c r="O211" s="25"/>
    </row>
    <row r="212" spans="2:20" x14ac:dyDescent="0.2">
      <c r="E212" s="21" t="s">
        <v>292</v>
      </c>
      <c r="F212" s="21"/>
      <c r="O212" s="11"/>
    </row>
    <row r="213" spans="2:20" x14ac:dyDescent="0.2">
      <c r="B213" s="21"/>
    </row>
    <row r="214" spans="2:20" x14ac:dyDescent="0.2">
      <c r="N214" s="25"/>
    </row>
    <row r="217" spans="2:20" x14ac:dyDescent="0.2">
      <c r="F217" s="14" t="s">
        <v>12</v>
      </c>
      <c r="G217" s="11" t="s">
        <v>238</v>
      </c>
      <c r="H217" s="25" t="s">
        <v>237</v>
      </c>
      <c r="I217" s="25" t="s">
        <v>247</v>
      </c>
      <c r="J217" s="25" t="s">
        <v>90</v>
      </c>
      <c r="K217" s="25" t="s">
        <v>91</v>
      </c>
      <c r="L217" s="185" t="s">
        <v>92</v>
      </c>
      <c r="M217" s="185" t="s">
        <v>93</v>
      </c>
      <c r="N217" s="25" t="s">
        <v>94</v>
      </c>
      <c r="O217" s="25" t="s">
        <v>99</v>
      </c>
      <c r="P217" s="25" t="s">
        <v>103</v>
      </c>
      <c r="Q217" s="25" t="s">
        <v>209</v>
      </c>
      <c r="R217" s="25" t="s">
        <v>210</v>
      </c>
      <c r="S217" s="147" t="s">
        <v>211</v>
      </c>
      <c r="T217" s="4" t="s">
        <v>21</v>
      </c>
    </row>
    <row r="218" spans="2:20" x14ac:dyDescent="0.2">
      <c r="E218" s="171" t="s">
        <v>236</v>
      </c>
      <c r="F218" s="14"/>
      <c r="G218" s="11" t="s">
        <v>65</v>
      </c>
    </row>
    <row r="219" spans="2:20" x14ac:dyDescent="0.2">
      <c r="E219" s="2" t="s">
        <v>51</v>
      </c>
      <c r="F219" s="2">
        <v>11500</v>
      </c>
      <c r="G219" s="4">
        <f>SUM(I219:T219)</f>
        <v>4293.42</v>
      </c>
      <c r="H219" s="144">
        <f>SUM(G219/F219)</f>
        <v>0.37334086956521739</v>
      </c>
      <c r="I219" s="4">
        <f>SUM(H17+I17)-26</f>
        <v>891.06000000000006</v>
      </c>
      <c r="J219" s="25">
        <v>851.68</v>
      </c>
      <c r="K219" s="4">
        <v>840.32</v>
      </c>
      <c r="L219" s="4">
        <v>870.04</v>
      </c>
      <c r="M219" s="4">
        <v>840.32</v>
      </c>
      <c r="N219" s="4">
        <f>SUM(H160+I160)</f>
        <v>0</v>
      </c>
      <c r="O219" s="4">
        <f>SUM(H117+I117)</f>
        <v>0</v>
      </c>
      <c r="P219" s="4">
        <f t="shared" ref="P219:Q219" si="16">SUM(F160+G160)</f>
        <v>0</v>
      </c>
      <c r="Q219" s="4">
        <f t="shared" si="16"/>
        <v>0</v>
      </c>
      <c r="R219" s="4">
        <f>SUM(H160+I160)</f>
        <v>0</v>
      </c>
      <c r="S219" s="4">
        <f>SUM(H177+I177)</f>
        <v>0</v>
      </c>
      <c r="T219" s="4">
        <f>SUM(H194+I194)</f>
        <v>0</v>
      </c>
    </row>
    <row r="220" spans="2:20" x14ac:dyDescent="0.2">
      <c r="B220" s="143" t="s">
        <v>239</v>
      </c>
      <c r="C220" s="153"/>
      <c r="E220" s="21" t="s">
        <v>328</v>
      </c>
      <c r="F220" s="2">
        <v>470</v>
      </c>
      <c r="G220" s="4">
        <f t="shared" ref="G220:G238" si="17">SUM(I220:T220)</f>
        <v>331.52</v>
      </c>
      <c r="H220" s="144">
        <f t="shared" ref="H220:H238" si="18">SUM(G220/F220)</f>
        <v>0.70536170212765958</v>
      </c>
      <c r="I220" s="4">
        <f>L17+26</f>
        <v>53.94</v>
      </c>
      <c r="J220" s="4">
        <v>87.01</v>
      </c>
      <c r="K220" s="4">
        <f>L50+26</f>
        <v>65.58</v>
      </c>
      <c r="L220" s="4">
        <v>98.99</v>
      </c>
      <c r="M220" s="4">
        <v>26</v>
      </c>
      <c r="N220" s="4">
        <f t="shared" ref="N220:Q220" si="19">H160</f>
        <v>0</v>
      </c>
      <c r="O220" s="4">
        <f t="shared" si="19"/>
        <v>0</v>
      </c>
      <c r="P220" s="4">
        <f t="shared" si="19"/>
        <v>0</v>
      </c>
      <c r="Q220" s="4">
        <f t="shared" si="19"/>
        <v>0</v>
      </c>
      <c r="R220" s="4">
        <f>L160</f>
        <v>0</v>
      </c>
      <c r="S220" s="4">
        <f>L177</f>
        <v>0</v>
      </c>
      <c r="T220" s="4">
        <f>L194</f>
        <v>0</v>
      </c>
    </row>
    <row r="221" spans="2:20" x14ac:dyDescent="0.2">
      <c r="E221" s="2" t="s">
        <v>193</v>
      </c>
      <c r="F221" s="2">
        <v>630</v>
      </c>
      <c r="G221" s="4">
        <f t="shared" si="17"/>
        <v>635</v>
      </c>
      <c r="H221" s="177">
        <f t="shared" si="18"/>
        <v>1.0079365079365079</v>
      </c>
      <c r="I221" s="4">
        <f>O17</f>
        <v>320</v>
      </c>
      <c r="J221" s="4">
        <f>O33</f>
        <v>0</v>
      </c>
      <c r="K221" s="4">
        <f>O50</f>
        <v>0</v>
      </c>
      <c r="L221" s="4">
        <f>O69</f>
        <v>0</v>
      </c>
      <c r="M221" s="4">
        <f>O84</f>
        <v>315</v>
      </c>
      <c r="N221" s="4">
        <f>O100</f>
        <v>0</v>
      </c>
      <c r="O221" s="4">
        <f>O117</f>
        <v>0</v>
      </c>
      <c r="P221" s="4">
        <f>O134</f>
        <v>0</v>
      </c>
      <c r="Q221" s="4">
        <f>O148</f>
        <v>0</v>
      </c>
      <c r="R221" s="4">
        <f>O160</f>
        <v>0</v>
      </c>
      <c r="S221" s="4">
        <f>O177</f>
        <v>0</v>
      </c>
      <c r="T221" s="4">
        <f>O194</f>
        <v>0</v>
      </c>
    </row>
    <row r="222" spans="2:20" x14ac:dyDescent="0.2">
      <c r="E222" s="21" t="s">
        <v>243</v>
      </c>
      <c r="F222" s="2">
        <v>636</v>
      </c>
      <c r="G222" s="4">
        <f t="shared" si="17"/>
        <v>675.47</v>
      </c>
      <c r="H222" s="198">
        <f t="shared" si="18"/>
        <v>1.062059748427673</v>
      </c>
      <c r="I222" s="4">
        <f>M17</f>
        <v>543.47</v>
      </c>
      <c r="J222" s="4">
        <f>M33</f>
        <v>0</v>
      </c>
      <c r="K222" s="4">
        <f>M50</f>
        <v>0</v>
      </c>
      <c r="L222" s="4">
        <f>M69</f>
        <v>132</v>
      </c>
      <c r="M222" s="4">
        <f>M84</f>
        <v>0</v>
      </c>
      <c r="N222" s="4">
        <f>M100</f>
        <v>0</v>
      </c>
      <c r="O222" s="4">
        <f>M117</f>
        <v>0</v>
      </c>
      <c r="P222" s="4">
        <f>M134</f>
        <v>0</v>
      </c>
      <c r="Q222" s="4">
        <f>M148</f>
        <v>0</v>
      </c>
      <c r="R222" s="4">
        <f>M160</f>
        <v>0</v>
      </c>
      <c r="S222" s="4">
        <f>M177</f>
        <v>0</v>
      </c>
      <c r="T222" s="4">
        <f>M194</f>
        <v>0</v>
      </c>
    </row>
    <row r="223" spans="2:20" x14ac:dyDescent="0.2">
      <c r="E223" s="2" t="s">
        <v>11</v>
      </c>
      <c r="F223" s="2">
        <v>1200</v>
      </c>
      <c r="G223" s="4">
        <f t="shared" si="17"/>
        <v>1225.5999999999999</v>
      </c>
      <c r="H223" s="198">
        <f t="shared" si="18"/>
        <v>1.0213333333333332</v>
      </c>
      <c r="I223" s="25">
        <f>J17</f>
        <v>0</v>
      </c>
      <c r="J223" s="4">
        <f>J33</f>
        <v>1225.5999999999999</v>
      </c>
      <c r="K223" s="4">
        <f>J50</f>
        <v>0</v>
      </c>
      <c r="L223" s="4">
        <f>J69</f>
        <v>0</v>
      </c>
      <c r="M223" s="4">
        <f>J84</f>
        <v>0</v>
      </c>
      <c r="N223" s="4">
        <f>J100</f>
        <v>0</v>
      </c>
      <c r="O223" s="4">
        <f>J117</f>
        <v>0</v>
      </c>
      <c r="P223" s="4">
        <f>J134</f>
        <v>0</v>
      </c>
      <c r="Q223" s="4">
        <f>J148</f>
        <v>0</v>
      </c>
      <c r="R223" s="4">
        <f>J160</f>
        <v>0</v>
      </c>
      <c r="S223" s="4">
        <f>J177</f>
        <v>0</v>
      </c>
      <c r="T223" s="4">
        <f>J194</f>
        <v>0</v>
      </c>
    </row>
    <row r="224" spans="2:20" x14ac:dyDescent="0.2">
      <c r="E224" s="2" t="s">
        <v>198</v>
      </c>
      <c r="F224" s="2">
        <v>666</v>
      </c>
      <c r="G224" s="4">
        <f t="shared" si="17"/>
        <v>187.2</v>
      </c>
      <c r="H224" s="198">
        <f t="shared" si="18"/>
        <v>0.28108108108108104</v>
      </c>
      <c r="I224" s="4">
        <f>N17</f>
        <v>187.2</v>
      </c>
      <c r="J224" s="4">
        <f>N33</f>
        <v>0</v>
      </c>
      <c r="K224" s="4">
        <f>N50</f>
        <v>0</v>
      </c>
      <c r="L224" s="4">
        <f>N69</f>
        <v>0</v>
      </c>
      <c r="M224" s="4">
        <f>N84</f>
        <v>0</v>
      </c>
      <c r="N224" s="4">
        <f>N100</f>
        <v>0</v>
      </c>
      <c r="O224" s="4">
        <f>N117</f>
        <v>0</v>
      </c>
      <c r="P224" s="4">
        <f>N134</f>
        <v>0</v>
      </c>
      <c r="Q224" s="4">
        <f>N148</f>
        <v>0</v>
      </c>
      <c r="R224" s="4">
        <f>N160</f>
        <v>0</v>
      </c>
      <c r="S224" s="4">
        <f>N177</f>
        <v>0</v>
      </c>
      <c r="T224" s="4">
        <f>N194</f>
        <v>0</v>
      </c>
    </row>
    <row r="225" spans="5:24" x14ac:dyDescent="0.2">
      <c r="E225" s="2" t="s">
        <v>194</v>
      </c>
      <c r="F225" s="2">
        <v>100</v>
      </c>
      <c r="G225" s="4">
        <f t="shared" si="17"/>
        <v>0</v>
      </c>
      <c r="H225" s="198">
        <f t="shared" si="18"/>
        <v>0</v>
      </c>
    </row>
    <row r="226" spans="5:24" x14ac:dyDescent="0.2">
      <c r="E226" s="2" t="s">
        <v>195</v>
      </c>
      <c r="F226" s="2">
        <v>400</v>
      </c>
      <c r="G226" s="4">
        <f t="shared" si="17"/>
        <v>0</v>
      </c>
      <c r="H226" s="198">
        <f t="shared" si="18"/>
        <v>0</v>
      </c>
    </row>
    <row r="227" spans="5:24" x14ac:dyDescent="0.2">
      <c r="E227" s="2" t="s">
        <v>78</v>
      </c>
      <c r="F227" s="2">
        <v>400</v>
      </c>
      <c r="G227" s="4">
        <f t="shared" si="17"/>
        <v>187</v>
      </c>
      <c r="H227" s="199">
        <f t="shared" si="18"/>
        <v>0.46750000000000003</v>
      </c>
      <c r="I227" s="4">
        <f>K17</f>
        <v>38</v>
      </c>
      <c r="J227" s="4">
        <f>K33</f>
        <v>37</v>
      </c>
      <c r="K227" s="4">
        <f>K50</f>
        <v>66</v>
      </c>
      <c r="L227" s="4">
        <f>K69</f>
        <v>23</v>
      </c>
      <c r="M227" s="4">
        <f>K84</f>
        <v>23</v>
      </c>
      <c r="N227" s="4">
        <f>K100</f>
        <v>0</v>
      </c>
      <c r="O227" s="4">
        <f>K117</f>
        <v>0</v>
      </c>
      <c r="P227" s="4">
        <f>K134</f>
        <v>0</v>
      </c>
      <c r="Q227" s="4">
        <f>K148</f>
        <v>0</v>
      </c>
      <c r="R227" s="4">
        <f>K160</f>
        <v>0</v>
      </c>
      <c r="S227" s="4">
        <f>K177</f>
        <v>0</v>
      </c>
      <c r="T227" s="4">
        <f>K194</f>
        <v>0</v>
      </c>
    </row>
    <row r="228" spans="5:24" x14ac:dyDescent="0.2">
      <c r="E228" s="2" t="s">
        <v>31</v>
      </c>
      <c r="F228" s="2">
        <v>500</v>
      </c>
      <c r="G228" s="4">
        <f t="shared" si="17"/>
        <v>18</v>
      </c>
      <c r="H228" s="199">
        <f t="shared" si="18"/>
        <v>3.5999999999999997E-2</v>
      </c>
      <c r="I228" s="4">
        <f>R17</f>
        <v>0</v>
      </c>
      <c r="J228" s="4">
        <f>R33</f>
        <v>0</v>
      </c>
      <c r="K228" s="4">
        <f>R50</f>
        <v>0</v>
      </c>
      <c r="L228" s="4">
        <f>R69</f>
        <v>0</v>
      </c>
      <c r="M228" s="4">
        <f>R84</f>
        <v>18</v>
      </c>
      <c r="N228" s="4">
        <f>R100</f>
        <v>0</v>
      </c>
      <c r="O228" s="4">
        <f>R117</f>
        <v>0</v>
      </c>
      <c r="P228" s="4">
        <f>R134</f>
        <v>0</v>
      </c>
      <c r="Q228" s="4">
        <f>R148</f>
        <v>0</v>
      </c>
      <c r="R228" s="4">
        <f>R160</f>
        <v>0</v>
      </c>
      <c r="S228" s="4">
        <f>R177</f>
        <v>0</v>
      </c>
      <c r="T228" s="4">
        <f>R194</f>
        <v>0</v>
      </c>
    </row>
    <row r="229" spans="5:24" x14ac:dyDescent="0.2">
      <c r="E229" s="2" t="s">
        <v>199</v>
      </c>
      <c r="F229" s="2">
        <v>2560</v>
      </c>
      <c r="G229" s="4">
        <f t="shared" si="17"/>
        <v>1285</v>
      </c>
      <c r="H229" s="198">
        <f t="shared" si="18"/>
        <v>0.501953125</v>
      </c>
      <c r="I229" s="4">
        <f>R33</f>
        <v>0</v>
      </c>
      <c r="J229" s="4">
        <f>S33</f>
        <v>350</v>
      </c>
      <c r="K229" s="4">
        <f>S50</f>
        <v>0</v>
      </c>
      <c r="L229" s="4">
        <f>S69</f>
        <v>545</v>
      </c>
      <c r="M229" s="4">
        <f>S84</f>
        <v>390</v>
      </c>
      <c r="N229" s="4">
        <f>S100</f>
        <v>0</v>
      </c>
      <c r="O229" s="4">
        <f>S117</f>
        <v>0</v>
      </c>
      <c r="P229" s="4">
        <f>S134</f>
        <v>0</v>
      </c>
      <c r="Q229" s="4">
        <f>S148</f>
        <v>0</v>
      </c>
      <c r="R229" s="4">
        <f>S160</f>
        <v>0</v>
      </c>
      <c r="S229" s="4">
        <f>S177</f>
        <v>0</v>
      </c>
      <c r="T229" s="4">
        <f>S194</f>
        <v>0</v>
      </c>
    </row>
    <row r="230" spans="5:24" x14ac:dyDescent="0.2">
      <c r="E230" s="2" t="s">
        <v>200</v>
      </c>
      <c r="F230" s="2">
        <v>1440</v>
      </c>
      <c r="G230" s="4">
        <f t="shared" si="17"/>
        <v>700</v>
      </c>
      <c r="H230" s="199">
        <f t="shared" si="18"/>
        <v>0.4861111111111111</v>
      </c>
      <c r="I230" s="4">
        <f>S17</f>
        <v>0</v>
      </c>
      <c r="J230" s="4">
        <f>T33</f>
        <v>260</v>
      </c>
      <c r="K230" s="4">
        <f>T50</f>
        <v>0</v>
      </c>
      <c r="L230" s="4">
        <f>T69</f>
        <v>220</v>
      </c>
      <c r="M230" s="4">
        <f>T84</f>
        <v>220</v>
      </c>
      <c r="N230" s="4">
        <f>T100</f>
        <v>0</v>
      </c>
      <c r="O230" s="4">
        <f>T117</f>
        <v>0</v>
      </c>
      <c r="P230" s="4">
        <f>T134</f>
        <v>0</v>
      </c>
      <c r="Q230" s="4">
        <f>T148</f>
        <v>0</v>
      </c>
      <c r="R230" s="4">
        <f>T160</f>
        <v>0</v>
      </c>
      <c r="S230" s="4">
        <f>T177</f>
        <v>0</v>
      </c>
      <c r="T230" s="4">
        <f>T194</f>
        <v>0</v>
      </c>
    </row>
    <row r="231" spans="5:24" x14ac:dyDescent="0.2">
      <c r="E231" s="2" t="s">
        <v>201</v>
      </c>
      <c r="F231" s="2">
        <v>2300</v>
      </c>
      <c r="G231" s="4">
        <f t="shared" si="17"/>
        <v>856.99</v>
      </c>
      <c r="H231" s="198">
        <f t="shared" si="18"/>
        <v>0.37260434782608698</v>
      </c>
      <c r="I231" s="4">
        <f>U17</f>
        <v>0</v>
      </c>
      <c r="J231" s="4">
        <f>U33</f>
        <v>100.92</v>
      </c>
      <c r="K231" s="4">
        <f>U50</f>
        <v>150</v>
      </c>
      <c r="L231" s="4">
        <f>U69</f>
        <v>336.07</v>
      </c>
      <c r="M231" s="4">
        <v>270</v>
      </c>
      <c r="N231" s="4">
        <f>U100</f>
        <v>0</v>
      </c>
      <c r="O231" s="4">
        <f>U117</f>
        <v>0</v>
      </c>
      <c r="P231" s="4">
        <f>U134</f>
        <v>0</v>
      </c>
      <c r="Q231" s="4">
        <f>U148</f>
        <v>0</v>
      </c>
      <c r="R231" s="4">
        <f>U160</f>
        <v>0</v>
      </c>
      <c r="S231" s="4">
        <f>U177</f>
        <v>0</v>
      </c>
      <c r="T231" s="4">
        <f>U194</f>
        <v>0</v>
      </c>
    </row>
    <row r="232" spans="5:24" x14ac:dyDescent="0.2">
      <c r="E232" s="2" t="s">
        <v>202</v>
      </c>
      <c r="F232" s="2">
        <v>200</v>
      </c>
      <c r="G232" s="4">
        <f t="shared" si="17"/>
        <v>192</v>
      </c>
      <c r="H232" s="198">
        <f t="shared" si="18"/>
        <v>0.96</v>
      </c>
      <c r="M232" s="4">
        <v>192</v>
      </c>
    </row>
    <row r="233" spans="5:24" x14ac:dyDescent="0.2">
      <c r="E233" s="2" t="s">
        <v>196</v>
      </c>
      <c r="F233" s="2">
        <v>300</v>
      </c>
      <c r="G233" s="4">
        <f t="shared" si="17"/>
        <v>253.32</v>
      </c>
      <c r="H233" s="198">
        <f t="shared" si="18"/>
        <v>0.84439999999999993</v>
      </c>
      <c r="I233" s="4">
        <f>V17</f>
        <v>0</v>
      </c>
      <c r="J233" s="4">
        <f>V33</f>
        <v>0</v>
      </c>
      <c r="L233" s="4">
        <f>V69</f>
        <v>253.32</v>
      </c>
      <c r="M233" s="4">
        <v>0</v>
      </c>
      <c r="N233" s="4">
        <f>U117</f>
        <v>0</v>
      </c>
      <c r="O233" s="4">
        <f>V117</f>
        <v>0</v>
      </c>
      <c r="P233" s="4">
        <f>V134</f>
        <v>0</v>
      </c>
      <c r="Q233" s="4">
        <f>V148</f>
        <v>0</v>
      </c>
      <c r="S233" s="4">
        <f>V177</f>
        <v>0</v>
      </c>
      <c r="T233" s="4">
        <f>V194</f>
        <v>0</v>
      </c>
    </row>
    <row r="234" spans="5:24" x14ac:dyDescent="0.2">
      <c r="E234" s="2" t="s">
        <v>197</v>
      </c>
      <c r="F234" s="2">
        <v>1100</v>
      </c>
      <c r="G234" s="4">
        <f t="shared" si="17"/>
        <v>0</v>
      </c>
      <c r="H234" s="199">
        <f t="shared" si="18"/>
        <v>0</v>
      </c>
      <c r="L234" s="25" t="s">
        <v>420</v>
      </c>
    </row>
    <row r="235" spans="5:24" x14ac:dyDescent="0.2">
      <c r="E235" s="2" t="s">
        <v>203</v>
      </c>
      <c r="F235" s="2">
        <v>5940</v>
      </c>
      <c r="G235" s="4">
        <f t="shared" si="17"/>
        <v>1703.2600000000002</v>
      </c>
      <c r="H235" s="199">
        <f t="shared" si="18"/>
        <v>0.2867441077441078</v>
      </c>
      <c r="I235" s="4">
        <f>P17</f>
        <v>0</v>
      </c>
      <c r="J235" s="4">
        <f>P33</f>
        <v>490.17</v>
      </c>
      <c r="K235" s="4">
        <f>P50</f>
        <v>581.89</v>
      </c>
      <c r="L235" s="4">
        <f>P69</f>
        <v>311.59000000000003</v>
      </c>
      <c r="M235" s="4">
        <f>P84</f>
        <v>319.61</v>
      </c>
      <c r="N235" s="4">
        <f>P100</f>
        <v>0</v>
      </c>
      <c r="O235" s="4">
        <f>P117</f>
        <v>0</v>
      </c>
      <c r="P235" s="4">
        <f>P134</f>
        <v>0</v>
      </c>
      <c r="Q235" s="4">
        <f>P148</f>
        <v>0</v>
      </c>
      <c r="R235" s="4">
        <f>P160</f>
        <v>0</v>
      </c>
      <c r="S235" s="4">
        <f>P177</f>
        <v>0</v>
      </c>
      <c r="T235" s="4">
        <f>P194</f>
        <v>0</v>
      </c>
    </row>
    <row r="236" spans="5:24" x14ac:dyDescent="0.2">
      <c r="E236" s="2" t="s">
        <v>204</v>
      </c>
      <c r="F236" s="2">
        <v>450</v>
      </c>
      <c r="G236" s="4">
        <f t="shared" si="17"/>
        <v>0</v>
      </c>
      <c r="H236" s="198">
        <f t="shared" si="18"/>
        <v>0</v>
      </c>
      <c r="I236" s="4">
        <f>W17</f>
        <v>0</v>
      </c>
      <c r="J236" s="4">
        <f>W33</f>
        <v>0</v>
      </c>
      <c r="K236" s="4">
        <f>W50</f>
        <v>0</v>
      </c>
      <c r="L236" s="4">
        <f>W69</f>
        <v>0</v>
      </c>
      <c r="M236" s="4">
        <f>W84</f>
        <v>0</v>
      </c>
      <c r="N236" s="4">
        <f>W100</f>
        <v>0</v>
      </c>
      <c r="O236" s="4">
        <f>W117</f>
        <v>0</v>
      </c>
      <c r="P236" s="4">
        <f>W134</f>
        <v>0</v>
      </c>
      <c r="Q236" s="4">
        <f>W148</f>
        <v>0</v>
      </c>
      <c r="R236" s="4">
        <f>W160</f>
        <v>0</v>
      </c>
      <c r="S236" s="4">
        <f>W177</f>
        <v>0</v>
      </c>
      <c r="T236" s="4">
        <f>W194</f>
        <v>0</v>
      </c>
    </row>
    <row r="237" spans="5:24" x14ac:dyDescent="0.2">
      <c r="E237" s="2" t="s">
        <v>26</v>
      </c>
      <c r="G237" s="4">
        <f t="shared" si="17"/>
        <v>0</v>
      </c>
      <c r="H237" s="199" t="e">
        <f t="shared" si="18"/>
        <v>#DIV/0!</v>
      </c>
      <c r="K237" s="4">
        <v>0</v>
      </c>
    </row>
    <row r="238" spans="5:24" x14ac:dyDescent="0.2">
      <c r="E238" s="14" t="s">
        <v>101</v>
      </c>
      <c r="F238" s="14">
        <f>SUM(F219:F237)</f>
        <v>30792</v>
      </c>
      <c r="G238" s="11">
        <f t="shared" si="17"/>
        <v>12543.78</v>
      </c>
      <c r="H238" s="186">
        <f t="shared" si="18"/>
        <v>0.40737139516757603</v>
      </c>
      <c r="I238" s="11">
        <f>SUM(I219:I237)</f>
        <v>2033.67</v>
      </c>
      <c r="J238" s="11">
        <f t="shared" ref="J238:X238" si="20">SUM(J219:J237)</f>
        <v>3402.38</v>
      </c>
      <c r="K238" s="11">
        <f t="shared" si="20"/>
        <v>1703.79</v>
      </c>
      <c r="L238" s="11">
        <f t="shared" si="20"/>
        <v>2790.01</v>
      </c>
      <c r="M238" s="11">
        <f t="shared" si="20"/>
        <v>2613.9300000000003</v>
      </c>
      <c r="N238" s="4">
        <f t="shared" si="20"/>
        <v>0</v>
      </c>
      <c r="O238" s="4">
        <f t="shared" si="20"/>
        <v>0</v>
      </c>
      <c r="P238" s="4">
        <f t="shared" si="20"/>
        <v>0</v>
      </c>
      <c r="Q238" s="25">
        <f t="shared" si="20"/>
        <v>0</v>
      </c>
      <c r="R238" s="25">
        <f t="shared" si="20"/>
        <v>0</v>
      </c>
      <c r="S238" s="4">
        <f t="shared" si="20"/>
        <v>0</v>
      </c>
      <c r="T238" s="4">
        <f t="shared" si="20"/>
        <v>0</v>
      </c>
      <c r="U238" s="4">
        <f t="shared" si="20"/>
        <v>0</v>
      </c>
      <c r="V238" s="4">
        <f t="shared" si="20"/>
        <v>0</v>
      </c>
      <c r="W238" s="4">
        <f t="shared" si="20"/>
        <v>0</v>
      </c>
      <c r="X238" s="4">
        <f t="shared" si="20"/>
        <v>0</v>
      </c>
    </row>
    <row r="239" spans="5:24" x14ac:dyDescent="0.2">
      <c r="E239" s="14"/>
      <c r="F239" s="14" t="s">
        <v>46</v>
      </c>
      <c r="G239" s="11"/>
      <c r="I239" s="4">
        <f>SUM(I238)</f>
        <v>2033.67</v>
      </c>
      <c r="J239" s="4">
        <f>SUM(I239+J238)</f>
        <v>5436.05</v>
      </c>
      <c r="K239" s="4">
        <f t="shared" ref="K239:T239" si="21">SUM(J239+K238)</f>
        <v>7139.84</v>
      </c>
      <c r="L239" s="4">
        <f t="shared" si="21"/>
        <v>9929.85</v>
      </c>
      <c r="M239" s="4">
        <f t="shared" si="21"/>
        <v>12543.78</v>
      </c>
      <c r="N239" s="4">
        <f t="shared" si="21"/>
        <v>12543.78</v>
      </c>
      <c r="O239" s="4">
        <f t="shared" si="21"/>
        <v>12543.78</v>
      </c>
      <c r="P239" s="4">
        <f t="shared" si="21"/>
        <v>12543.78</v>
      </c>
      <c r="Q239" s="4">
        <f>SUM(P239+Q238)</f>
        <v>12543.78</v>
      </c>
      <c r="R239" s="4">
        <f t="shared" si="21"/>
        <v>12543.78</v>
      </c>
      <c r="S239" s="4">
        <f t="shared" si="21"/>
        <v>12543.78</v>
      </c>
      <c r="T239" s="4">
        <f t="shared" si="21"/>
        <v>12543.78</v>
      </c>
    </row>
    <row r="240" spans="5:24" x14ac:dyDescent="0.2">
      <c r="E240" s="143" t="s">
        <v>240</v>
      </c>
      <c r="F240" s="14" t="s">
        <v>207</v>
      </c>
      <c r="G240" s="11" t="s">
        <v>87</v>
      </c>
      <c r="I240" s="4" t="s">
        <v>22</v>
      </c>
      <c r="J240" s="4" t="s">
        <v>13</v>
      </c>
      <c r="K240" s="4" t="s">
        <v>23</v>
      </c>
      <c r="L240" s="4" t="s">
        <v>24</v>
      </c>
      <c r="M240" s="4" t="s">
        <v>14</v>
      </c>
      <c r="N240" s="4" t="s">
        <v>15</v>
      </c>
      <c r="O240" s="4" t="s">
        <v>16</v>
      </c>
      <c r="P240" s="4" t="s">
        <v>17</v>
      </c>
      <c r="Q240" s="4" t="s">
        <v>18</v>
      </c>
      <c r="R240" s="4" t="s">
        <v>19</v>
      </c>
      <c r="S240" s="4" t="s">
        <v>20</v>
      </c>
      <c r="T240" s="4" t="s">
        <v>21</v>
      </c>
    </row>
    <row r="242" spans="3:20" x14ac:dyDescent="0.2">
      <c r="E242" s="21" t="s">
        <v>302</v>
      </c>
      <c r="F242" s="2">
        <v>2000</v>
      </c>
      <c r="G242" s="4">
        <f>SUM(I242:T242)</f>
        <v>0</v>
      </c>
      <c r="H242" s="25"/>
      <c r="M242" s="25"/>
    </row>
    <row r="243" spans="3:20" x14ac:dyDescent="0.2">
      <c r="E243" s="21" t="s">
        <v>303</v>
      </c>
      <c r="F243" s="2">
        <v>200</v>
      </c>
      <c r="G243" s="4">
        <f t="shared" ref="G243:G247" si="22">SUM(I243:T243)</f>
        <v>0</v>
      </c>
      <c r="H243" s="25"/>
      <c r="N243" s="25"/>
      <c r="O243" s="25"/>
      <c r="P243" s="25"/>
    </row>
    <row r="244" spans="3:20" ht="12.75" x14ac:dyDescent="0.2">
      <c r="C244"/>
      <c r="E244" s="21" t="s">
        <v>304</v>
      </c>
      <c r="F244" s="2">
        <v>300</v>
      </c>
      <c r="G244" s="4">
        <f t="shared" si="22"/>
        <v>0</v>
      </c>
    </row>
    <row r="245" spans="3:20" ht="12.75" x14ac:dyDescent="0.2">
      <c r="C245"/>
      <c r="E245" s="21" t="s">
        <v>301</v>
      </c>
      <c r="F245" s="2">
        <v>1500</v>
      </c>
      <c r="G245" s="4">
        <f t="shared" si="22"/>
        <v>1017.13</v>
      </c>
      <c r="J245" s="4">
        <v>892.13</v>
      </c>
      <c r="K245" s="25"/>
      <c r="M245" s="4">
        <v>125</v>
      </c>
    </row>
    <row r="246" spans="3:20" ht="12.75" x14ac:dyDescent="0.2">
      <c r="C246"/>
      <c r="E246" s="21" t="s">
        <v>256</v>
      </c>
      <c r="F246" s="2">
        <v>500</v>
      </c>
      <c r="G246" s="4">
        <f t="shared" si="22"/>
        <v>0</v>
      </c>
    </row>
    <row r="247" spans="3:20" ht="12.75" x14ac:dyDescent="0.2">
      <c r="C247"/>
      <c r="E247" s="2" t="s">
        <v>205</v>
      </c>
      <c r="F247" s="2">
        <v>5500</v>
      </c>
      <c r="G247" s="4">
        <f t="shared" si="22"/>
        <v>214.94</v>
      </c>
      <c r="K247" s="4">
        <v>83.5</v>
      </c>
      <c r="L247" s="155" t="s">
        <v>11</v>
      </c>
      <c r="M247" s="4">
        <v>131.44</v>
      </c>
    </row>
    <row r="248" spans="3:20" ht="12.75" x14ac:dyDescent="0.2">
      <c r="C248"/>
      <c r="E248" s="14" t="s">
        <v>4</v>
      </c>
      <c r="F248" s="195">
        <f>SUM(F242:F247)</f>
        <v>10000</v>
      </c>
      <c r="G248" s="153">
        <f>SUM(G242:G247)</f>
        <v>1232.07</v>
      </c>
      <c r="H248" s="196">
        <f t="shared" ref="H248:H250" si="23">SUM(G248/F248)</f>
        <v>0.123207</v>
      </c>
      <c r="I248" s="4">
        <f t="shared" ref="I248:T248" si="24">SUM(I242:I247)</f>
        <v>0</v>
      </c>
      <c r="J248" s="4">
        <f t="shared" si="24"/>
        <v>892.13</v>
      </c>
      <c r="K248" s="4">
        <f t="shared" si="24"/>
        <v>83.5</v>
      </c>
      <c r="L248" s="4">
        <f t="shared" si="24"/>
        <v>0</v>
      </c>
      <c r="M248" s="4">
        <f t="shared" si="24"/>
        <v>256.44</v>
      </c>
      <c r="N248" s="4">
        <f t="shared" si="24"/>
        <v>0</v>
      </c>
      <c r="O248" s="4">
        <f t="shared" si="24"/>
        <v>0</v>
      </c>
      <c r="P248" s="4">
        <f t="shared" si="24"/>
        <v>0</v>
      </c>
      <c r="Q248" s="4">
        <f t="shared" si="24"/>
        <v>0</v>
      </c>
      <c r="R248" s="4">
        <f t="shared" si="24"/>
        <v>0</v>
      </c>
      <c r="S248" s="4">
        <f t="shared" si="24"/>
        <v>0</v>
      </c>
      <c r="T248" s="4">
        <f t="shared" si="24"/>
        <v>0</v>
      </c>
    </row>
    <row r="249" spans="3:20" ht="12.75" x14ac:dyDescent="0.2">
      <c r="C249"/>
      <c r="E249" s="21" t="s">
        <v>250</v>
      </c>
      <c r="F249" s="2">
        <v>915</v>
      </c>
      <c r="G249" s="147">
        <f>SUM(I249:T249)</f>
        <v>24188.62</v>
      </c>
      <c r="H249" s="25" t="s">
        <v>338</v>
      </c>
      <c r="I249" s="25">
        <f>Q17</f>
        <v>12800.45</v>
      </c>
      <c r="J249" s="4">
        <v>686.21</v>
      </c>
      <c r="K249" s="4">
        <v>2027.97</v>
      </c>
      <c r="L249" s="4">
        <v>673.99</v>
      </c>
      <c r="M249" s="4">
        <v>8000</v>
      </c>
      <c r="N249" s="155" t="s">
        <v>418</v>
      </c>
      <c r="S249" s="4">
        <f>Q177</f>
        <v>0</v>
      </c>
    </row>
    <row r="250" spans="3:20" ht="12.75" x14ac:dyDescent="0.2">
      <c r="C250"/>
      <c r="E250" s="14" t="s">
        <v>208</v>
      </c>
      <c r="F250" s="14">
        <f>SUM(F238+F249+F248)</f>
        <v>41707</v>
      </c>
      <c r="G250" s="11">
        <f>SUM(G238+G248+G249)</f>
        <v>37964.47</v>
      </c>
      <c r="H250" s="192">
        <f t="shared" si="23"/>
        <v>0.9102661423741818</v>
      </c>
      <c r="I250" s="11">
        <f t="shared" ref="I250:T250" si="25">SUM(I238+I248+I249)</f>
        <v>14834.12</v>
      </c>
      <c r="J250" s="11">
        <f t="shared" si="25"/>
        <v>4980.72</v>
      </c>
      <c r="K250" s="11">
        <f t="shared" si="25"/>
        <v>3815.26</v>
      </c>
      <c r="L250" s="11">
        <f t="shared" si="25"/>
        <v>3464</v>
      </c>
      <c r="M250" s="11">
        <f t="shared" si="25"/>
        <v>10870.37</v>
      </c>
      <c r="N250" s="4" t="e">
        <f t="shared" si="25"/>
        <v>#VALUE!</v>
      </c>
      <c r="O250" s="4">
        <f t="shared" si="25"/>
        <v>0</v>
      </c>
      <c r="P250" s="4">
        <f t="shared" si="25"/>
        <v>0</v>
      </c>
      <c r="Q250" s="4">
        <f t="shared" si="25"/>
        <v>0</v>
      </c>
      <c r="R250" s="4">
        <f t="shared" si="25"/>
        <v>0</v>
      </c>
      <c r="S250" s="147">
        <f t="shared" si="25"/>
        <v>0</v>
      </c>
      <c r="T250" s="4">
        <f t="shared" si="25"/>
        <v>0</v>
      </c>
    </row>
    <row r="251" spans="3:20" ht="12.75" x14ac:dyDescent="0.2">
      <c r="C251"/>
    </row>
    <row r="252" spans="3:20" ht="12.75" x14ac:dyDescent="0.2">
      <c r="C252"/>
    </row>
    <row r="253" spans="3:20" x14ac:dyDescent="0.2">
      <c r="E253" s="171" t="s">
        <v>293</v>
      </c>
      <c r="I253" s="11" t="s">
        <v>22</v>
      </c>
      <c r="J253" s="11" t="s">
        <v>13</v>
      </c>
      <c r="K253" s="11" t="s">
        <v>244</v>
      </c>
      <c r="L253" s="11" t="s">
        <v>245</v>
      </c>
      <c r="M253" s="11" t="s">
        <v>14</v>
      </c>
      <c r="N253" s="11" t="s">
        <v>15</v>
      </c>
      <c r="O253" s="11" t="s">
        <v>16</v>
      </c>
      <c r="P253" s="11" t="s">
        <v>17</v>
      </c>
      <c r="Q253" s="11" t="s">
        <v>18</v>
      </c>
      <c r="R253" s="11" t="s">
        <v>19</v>
      </c>
      <c r="S253" s="11" t="s">
        <v>246</v>
      </c>
      <c r="T253" s="11" t="s">
        <v>21</v>
      </c>
    </row>
    <row r="254" spans="3:20" x14ac:dyDescent="0.2">
      <c r="E254" s="2" t="s">
        <v>39</v>
      </c>
      <c r="F254" s="2">
        <v>38847</v>
      </c>
      <c r="G254" s="4">
        <f>SUM(I254:T254)</f>
        <v>38847</v>
      </c>
      <c r="H254" s="144">
        <f>G254/F254</f>
        <v>1</v>
      </c>
      <c r="I254" s="4">
        <v>38847</v>
      </c>
    </row>
    <row r="255" spans="3:20" x14ac:dyDescent="0.2">
      <c r="E255" s="2" t="s">
        <v>150</v>
      </c>
      <c r="F255" s="2">
        <v>145</v>
      </c>
      <c r="G255" s="4">
        <f t="shared" ref="G255:G260" si="26">SUM(I255:T255)</f>
        <v>55</v>
      </c>
      <c r="H255" s="144">
        <f t="shared" ref="H255:H260" si="27">G255/F255</f>
        <v>0.37931034482758619</v>
      </c>
      <c r="I255" s="4">
        <v>49.5</v>
      </c>
      <c r="L255" s="4">
        <v>5.5</v>
      </c>
    </row>
    <row r="256" spans="3:20" x14ac:dyDescent="0.2">
      <c r="E256" s="2" t="s">
        <v>212</v>
      </c>
      <c r="G256" s="4">
        <f t="shared" si="26"/>
        <v>0</v>
      </c>
      <c r="H256" s="144" t="e">
        <f t="shared" si="27"/>
        <v>#DIV/0!</v>
      </c>
    </row>
    <row r="257" spans="5:20" x14ac:dyDescent="0.2">
      <c r="E257" s="2" t="s">
        <v>213</v>
      </c>
      <c r="G257" s="4">
        <f t="shared" si="26"/>
        <v>222</v>
      </c>
      <c r="H257" s="144" t="e">
        <f t="shared" si="27"/>
        <v>#DIV/0!</v>
      </c>
      <c r="I257" s="4">
        <v>222</v>
      </c>
    </row>
    <row r="258" spans="5:20" x14ac:dyDescent="0.2">
      <c r="E258" s="21" t="s">
        <v>404</v>
      </c>
      <c r="G258" s="4">
        <f t="shared" si="26"/>
        <v>13187</v>
      </c>
      <c r="H258" s="144" t="e">
        <f t="shared" si="27"/>
        <v>#DIV/0!</v>
      </c>
      <c r="I258" s="4">
        <v>2000</v>
      </c>
      <c r="J258" s="25">
        <v>8400</v>
      </c>
      <c r="L258" s="4">
        <v>2600</v>
      </c>
      <c r="M258" s="4">
        <v>187</v>
      </c>
    </row>
    <row r="259" spans="5:20" x14ac:dyDescent="0.2">
      <c r="E259" s="2" t="s">
        <v>215</v>
      </c>
      <c r="F259" s="2">
        <v>1800</v>
      </c>
      <c r="G259" s="4">
        <f t="shared" si="26"/>
        <v>450</v>
      </c>
      <c r="H259" s="144">
        <f t="shared" si="27"/>
        <v>0.25</v>
      </c>
      <c r="I259" s="25" t="s">
        <v>356</v>
      </c>
      <c r="J259" s="4">
        <v>270</v>
      </c>
      <c r="M259" s="155">
        <v>180</v>
      </c>
    </row>
    <row r="260" spans="5:20" x14ac:dyDescent="0.2">
      <c r="E260" s="21" t="s">
        <v>375</v>
      </c>
      <c r="G260" s="4">
        <f t="shared" si="26"/>
        <v>4484.1400000000003</v>
      </c>
      <c r="H260" s="144" t="e">
        <f t="shared" si="27"/>
        <v>#DIV/0!</v>
      </c>
      <c r="I260" s="4">
        <v>10</v>
      </c>
      <c r="K260" s="4">
        <v>2480.2800000000002</v>
      </c>
      <c r="L260" s="25" t="s">
        <v>505</v>
      </c>
      <c r="M260" s="4">
        <v>1993.86</v>
      </c>
    </row>
    <row r="261" spans="5:20" x14ac:dyDescent="0.2">
      <c r="E261" s="14" t="s">
        <v>248</v>
      </c>
      <c r="F261" s="14">
        <f>SUM(F254:F260)</f>
        <v>40792</v>
      </c>
      <c r="G261" s="11">
        <f>SUM(G254:G260)</f>
        <v>57245.14</v>
      </c>
      <c r="H261" s="150">
        <f>G261/F261</f>
        <v>1.4033423220239263</v>
      </c>
      <c r="I261" s="11">
        <f>SUM(I254:I260)</f>
        <v>41128.5</v>
      </c>
      <c r="J261" s="11">
        <f>SUM(J255:J260)</f>
        <v>8670</v>
      </c>
      <c r="K261" s="11">
        <f t="shared" ref="K261:T261" si="28">SUM(K255:K260)</f>
        <v>2480.2800000000002</v>
      </c>
      <c r="L261" s="11">
        <f t="shared" si="28"/>
        <v>2605.5</v>
      </c>
      <c r="M261" s="11">
        <f t="shared" si="28"/>
        <v>2360.8599999999997</v>
      </c>
      <c r="N261" s="11">
        <f t="shared" si="28"/>
        <v>0</v>
      </c>
      <c r="O261" s="11">
        <f t="shared" si="28"/>
        <v>0</v>
      </c>
      <c r="P261" s="11">
        <f t="shared" si="28"/>
        <v>0</v>
      </c>
      <c r="Q261" s="11">
        <f t="shared" si="28"/>
        <v>0</v>
      </c>
      <c r="R261" s="11">
        <f t="shared" si="28"/>
        <v>0</v>
      </c>
      <c r="S261" s="11">
        <f t="shared" si="28"/>
        <v>0</v>
      </c>
      <c r="T261" s="11">
        <f t="shared" si="28"/>
        <v>0</v>
      </c>
    </row>
    <row r="268" spans="5:20" x14ac:dyDescent="0.2">
      <c r="E268" s="21" t="s">
        <v>298</v>
      </c>
      <c r="I268" s="4">
        <f>X17</f>
        <v>2336.89</v>
      </c>
      <c r="J268" s="4">
        <f>X33</f>
        <v>338.88</v>
      </c>
      <c r="K268" s="4">
        <f>X50</f>
        <v>477</v>
      </c>
      <c r="L268" s="4">
        <f>X69</f>
        <v>84.34</v>
      </c>
      <c r="M268" s="4">
        <f>X84</f>
        <v>120.99</v>
      </c>
      <c r="N268" s="4">
        <f>X100</f>
        <v>0</v>
      </c>
      <c r="O268" s="4">
        <f>X117</f>
        <v>0</v>
      </c>
      <c r="P268" s="4">
        <f>X134</f>
        <v>0</v>
      </c>
      <c r="Q268" s="4">
        <f>X148</f>
        <v>0</v>
      </c>
      <c r="R268" s="4">
        <f>X160</f>
        <v>0</v>
      </c>
      <c r="S268" s="4">
        <f>X177</f>
        <v>0</v>
      </c>
      <c r="T268" s="4">
        <f>X194</f>
        <v>0</v>
      </c>
    </row>
    <row r="269" spans="5:20" x14ac:dyDescent="0.2">
      <c r="O269" s="44"/>
    </row>
    <row r="273" spans="5:9" x14ac:dyDescent="0.2">
      <c r="E273" s="14" t="s">
        <v>95</v>
      </c>
      <c r="F273" s="21" t="s">
        <v>312</v>
      </c>
      <c r="H273" s="4">
        <v>23322.560000000001</v>
      </c>
    </row>
    <row r="274" spans="5:9" x14ac:dyDescent="0.2">
      <c r="E274" s="21" t="s">
        <v>241</v>
      </c>
      <c r="F274" s="21" t="s">
        <v>304</v>
      </c>
      <c r="H274" s="4">
        <v>600</v>
      </c>
    </row>
    <row r="275" spans="5:9" x14ac:dyDescent="0.2">
      <c r="E275" s="21" t="s">
        <v>242</v>
      </c>
      <c r="F275" s="21" t="s">
        <v>309</v>
      </c>
      <c r="H275" s="25">
        <v>3250</v>
      </c>
    </row>
    <row r="276" spans="5:9" x14ac:dyDescent="0.2">
      <c r="E276" s="21" t="s">
        <v>242</v>
      </c>
      <c r="F276" s="21" t="s">
        <v>305</v>
      </c>
      <c r="H276" s="4">
        <v>3435</v>
      </c>
    </row>
    <row r="277" spans="5:9" x14ac:dyDescent="0.2">
      <c r="E277" s="21" t="s">
        <v>242</v>
      </c>
      <c r="F277" s="21" t="s">
        <v>306</v>
      </c>
      <c r="H277" s="4">
        <v>320</v>
      </c>
      <c r="I277" s="25"/>
    </row>
    <row r="278" spans="5:9" x14ac:dyDescent="0.2">
      <c r="E278" s="21" t="s">
        <v>242</v>
      </c>
      <c r="F278" s="21" t="s">
        <v>307</v>
      </c>
      <c r="H278" s="4">
        <v>425</v>
      </c>
      <c r="I278" s="25"/>
    </row>
    <row r="279" spans="5:9" x14ac:dyDescent="0.2">
      <c r="E279" s="21" t="s">
        <v>242</v>
      </c>
      <c r="F279" s="21" t="s">
        <v>308</v>
      </c>
      <c r="H279" s="4">
        <v>170</v>
      </c>
      <c r="I279" s="25"/>
    </row>
    <row r="280" spans="5:9" x14ac:dyDescent="0.2">
      <c r="E280" s="21"/>
      <c r="F280" s="21" t="s">
        <v>256</v>
      </c>
      <c r="H280" s="4">
        <v>500</v>
      </c>
      <c r="I280" s="25"/>
    </row>
    <row r="281" spans="5:9" x14ac:dyDescent="0.2">
      <c r="F281" s="21" t="s">
        <v>97</v>
      </c>
      <c r="H281" s="11">
        <f>SUM(H274:H280)</f>
        <v>8700</v>
      </c>
    </row>
    <row r="282" spans="5:9" x14ac:dyDescent="0.2">
      <c r="F282" s="2" t="s">
        <v>96</v>
      </c>
      <c r="H282" s="4">
        <v>14623</v>
      </c>
      <c r="I282" s="25" t="s">
        <v>310</v>
      </c>
    </row>
    <row r="283" spans="5:9" x14ac:dyDescent="0.2">
      <c r="I283" s="25" t="s">
        <v>311</v>
      </c>
    </row>
    <row r="284" spans="5:9" x14ac:dyDescent="0.2">
      <c r="F284" s="21"/>
    </row>
  </sheetData>
  <mergeCells count="1">
    <mergeCell ref="E1:F1"/>
  </mergeCells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scale="46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6447-3DCA-4AC4-B587-ED9FF63EF57A}">
  <sheetPr>
    <pageSetUpPr fitToPage="1"/>
  </sheetPr>
  <dimension ref="A1:I130"/>
  <sheetViews>
    <sheetView workbookViewId="0">
      <selection activeCell="B78" sqref="B78"/>
    </sheetView>
  </sheetViews>
  <sheetFormatPr defaultRowHeight="12.75" x14ac:dyDescent="0.2"/>
  <cols>
    <col min="1" max="1" width="25.5703125" bestFit="1" customWidth="1"/>
    <col min="2" max="2" width="22.42578125" bestFit="1" customWidth="1"/>
    <col min="4" max="4" width="8.7109375" bestFit="1" customWidth="1"/>
    <col min="5" max="8" width="10.28515625" bestFit="1" customWidth="1"/>
  </cols>
  <sheetData>
    <row r="1" spans="1:6" x14ac:dyDescent="0.2">
      <c r="A1" s="28" t="s">
        <v>56</v>
      </c>
      <c r="B1" t="s">
        <v>221</v>
      </c>
      <c r="C1" t="s">
        <v>62</v>
      </c>
      <c r="D1" t="s">
        <v>63</v>
      </c>
      <c r="E1" t="s">
        <v>64</v>
      </c>
      <c r="F1" t="s">
        <v>69</v>
      </c>
    </row>
    <row r="3" spans="1:6" x14ac:dyDescent="0.2">
      <c r="A3" t="s">
        <v>57</v>
      </c>
      <c r="B3">
        <v>23322.560000000001</v>
      </c>
      <c r="C3">
        <v>23322.560000000001</v>
      </c>
      <c r="D3">
        <v>23322.560000000001</v>
      </c>
      <c r="E3">
        <v>23322.560000000001</v>
      </c>
      <c r="F3">
        <v>23322.560000000001</v>
      </c>
    </row>
    <row r="5" spans="1:6" x14ac:dyDescent="0.2">
      <c r="A5" t="s">
        <v>287</v>
      </c>
      <c r="B5">
        <v>43402.82</v>
      </c>
      <c r="C5">
        <v>52072.82</v>
      </c>
      <c r="D5">
        <v>56236.56</v>
      </c>
      <c r="E5">
        <v>58842.06</v>
      </c>
      <c r="F5">
        <v>59209.06</v>
      </c>
    </row>
    <row r="6" spans="1:6" x14ac:dyDescent="0.2">
      <c r="A6" t="s">
        <v>288</v>
      </c>
      <c r="B6">
        <v>43402.82</v>
      </c>
      <c r="C6">
        <v>8670</v>
      </c>
      <c r="D6">
        <v>4163.74</v>
      </c>
      <c r="E6">
        <v>2605.5</v>
      </c>
      <c r="F6">
        <v>2360.86</v>
      </c>
    </row>
    <row r="7" spans="1:6" x14ac:dyDescent="0.2">
      <c r="A7" t="s">
        <v>289</v>
      </c>
      <c r="B7">
        <v>17171.010000000002</v>
      </c>
      <c r="C7">
        <v>22490.61</v>
      </c>
      <c r="D7">
        <v>26782.870000000003</v>
      </c>
      <c r="E7">
        <v>30331.210000000003</v>
      </c>
      <c r="F7">
        <v>41322.570000000007</v>
      </c>
    </row>
    <row r="8" spans="1:6" x14ac:dyDescent="0.2">
      <c r="A8" t="s">
        <v>290</v>
      </c>
      <c r="B8">
        <v>17171.010000000002</v>
      </c>
      <c r="C8">
        <v>5319.5999999999995</v>
      </c>
      <c r="D8">
        <v>4292.26</v>
      </c>
      <c r="E8">
        <v>3548.34</v>
      </c>
      <c r="F8">
        <v>10991.36</v>
      </c>
    </row>
    <row r="10" spans="1:6" x14ac:dyDescent="0.2">
      <c r="A10" t="s">
        <v>60</v>
      </c>
      <c r="B10" s="28">
        <v>49554.37</v>
      </c>
      <c r="C10" s="28">
        <v>52904.770000000004</v>
      </c>
      <c r="D10" s="28">
        <v>52776.249999999993</v>
      </c>
      <c r="E10">
        <v>51833.409999999989</v>
      </c>
      <c r="F10" s="30">
        <v>43202.91</v>
      </c>
    </row>
    <row r="12" spans="1:6" x14ac:dyDescent="0.2">
      <c r="A12" t="s">
        <v>329</v>
      </c>
      <c r="B12" s="28">
        <v>49554.37</v>
      </c>
      <c r="C12">
        <v>33420.82</v>
      </c>
      <c r="D12">
        <v>32700.14</v>
      </c>
      <c r="E12">
        <v>31757.3</v>
      </c>
      <c r="F12">
        <v>21132.94</v>
      </c>
    </row>
    <row r="13" spans="1:6" x14ac:dyDescent="0.2">
      <c r="A13" t="s">
        <v>330</v>
      </c>
      <c r="B13">
        <v>0</v>
      </c>
      <c r="C13">
        <v>20000</v>
      </c>
      <c r="D13">
        <v>20076.11</v>
      </c>
      <c r="E13">
        <v>20076.11</v>
      </c>
      <c r="F13">
        <v>20076.11</v>
      </c>
    </row>
    <row r="14" spans="1:6" x14ac:dyDescent="0.2">
      <c r="A14" t="s">
        <v>291</v>
      </c>
      <c r="B14" t="s">
        <v>374</v>
      </c>
      <c r="C14">
        <v>516.04999999999995</v>
      </c>
      <c r="F14">
        <v>1993.86</v>
      </c>
    </row>
    <row r="15" spans="1:6" x14ac:dyDescent="0.2">
      <c r="A15" t="s">
        <v>357</v>
      </c>
      <c r="C15" s="28">
        <v>52904.77</v>
      </c>
      <c r="D15" s="200">
        <v>52776.25</v>
      </c>
      <c r="E15">
        <v>51833.41</v>
      </c>
      <c r="F15" s="30">
        <v>43202.91</v>
      </c>
    </row>
    <row r="16" spans="1:6" x14ac:dyDescent="0.2">
      <c r="A16" t="s">
        <v>292</v>
      </c>
      <c r="B16" s="187" t="s">
        <v>337</v>
      </c>
    </row>
    <row r="21" spans="1:9" x14ac:dyDescent="0.2">
      <c r="B21" s="52" t="s">
        <v>12</v>
      </c>
      <c r="C21" s="28" t="s">
        <v>238</v>
      </c>
      <c r="D21" s="194" t="s">
        <v>237</v>
      </c>
      <c r="E21" s="29" t="s">
        <v>247</v>
      </c>
      <c r="F21" t="s">
        <v>90</v>
      </c>
      <c r="G21" t="s">
        <v>91</v>
      </c>
      <c r="H21" t="s">
        <v>92</v>
      </c>
      <c r="I21" s="30" t="s">
        <v>93</v>
      </c>
    </row>
    <row r="22" spans="1:9" x14ac:dyDescent="0.2">
      <c r="A22" t="s">
        <v>236</v>
      </c>
      <c r="C22" t="s">
        <v>65</v>
      </c>
      <c r="D22" s="29"/>
    </row>
    <row r="23" spans="1:9" x14ac:dyDescent="0.2">
      <c r="A23" t="s">
        <v>51</v>
      </c>
      <c r="B23">
        <v>11500</v>
      </c>
      <c r="C23">
        <v>4293.42</v>
      </c>
      <c r="D23" s="188">
        <v>0.37334086956521739</v>
      </c>
      <c r="E23" s="8">
        <v>891.06000000000006</v>
      </c>
      <c r="F23" s="8">
        <v>851.68</v>
      </c>
      <c r="G23" s="8">
        <v>840.32</v>
      </c>
      <c r="H23" s="8">
        <v>870.04</v>
      </c>
      <c r="I23">
        <v>840.32</v>
      </c>
    </row>
    <row r="24" spans="1:9" x14ac:dyDescent="0.2">
      <c r="A24" t="s">
        <v>328</v>
      </c>
      <c r="B24">
        <v>470</v>
      </c>
      <c r="C24">
        <v>331.52</v>
      </c>
      <c r="D24" s="188">
        <v>0.70536170212765958</v>
      </c>
      <c r="E24" s="8">
        <v>53.94</v>
      </c>
      <c r="F24" s="8">
        <v>87.01</v>
      </c>
      <c r="G24" s="8">
        <v>65.58</v>
      </c>
      <c r="H24" s="8">
        <v>98.99</v>
      </c>
      <c r="I24">
        <v>26</v>
      </c>
    </row>
    <row r="25" spans="1:9" x14ac:dyDescent="0.2">
      <c r="A25" t="s">
        <v>193</v>
      </c>
      <c r="B25">
        <v>630</v>
      </c>
      <c r="C25">
        <v>635</v>
      </c>
      <c r="D25" s="188">
        <v>1.0079365079365079</v>
      </c>
      <c r="E25" s="8">
        <v>320</v>
      </c>
      <c r="F25" s="8">
        <v>0</v>
      </c>
      <c r="G25" s="8">
        <v>0</v>
      </c>
      <c r="H25" s="8">
        <v>0</v>
      </c>
      <c r="I25">
        <v>315</v>
      </c>
    </row>
    <row r="26" spans="1:9" x14ac:dyDescent="0.2">
      <c r="A26" t="s">
        <v>243</v>
      </c>
      <c r="B26">
        <v>636</v>
      </c>
      <c r="C26">
        <v>675.47</v>
      </c>
      <c r="D26" s="188">
        <v>1.062059748427673</v>
      </c>
      <c r="E26" s="8">
        <v>543.47</v>
      </c>
      <c r="F26" s="8">
        <v>0</v>
      </c>
      <c r="G26" s="8">
        <v>0</v>
      </c>
      <c r="H26" s="8">
        <v>132</v>
      </c>
      <c r="I26">
        <v>0</v>
      </c>
    </row>
    <row r="27" spans="1:9" x14ac:dyDescent="0.2">
      <c r="A27" t="s">
        <v>11</v>
      </c>
      <c r="B27">
        <v>1200</v>
      </c>
      <c r="C27">
        <v>1225.5999999999999</v>
      </c>
      <c r="D27" s="188">
        <v>1.0213333333333332</v>
      </c>
      <c r="E27" s="8">
        <v>0</v>
      </c>
      <c r="F27" s="8">
        <v>1225.5999999999999</v>
      </c>
      <c r="G27" s="8">
        <v>0</v>
      </c>
      <c r="H27" s="8">
        <v>0</v>
      </c>
      <c r="I27">
        <v>0</v>
      </c>
    </row>
    <row r="28" spans="1:9" x14ac:dyDescent="0.2">
      <c r="A28" t="s">
        <v>198</v>
      </c>
      <c r="B28">
        <v>666</v>
      </c>
      <c r="C28">
        <v>187.2</v>
      </c>
      <c r="D28" s="188">
        <v>0.28108108108108104</v>
      </c>
      <c r="E28" s="8">
        <v>187.2</v>
      </c>
      <c r="F28" s="8">
        <v>0</v>
      </c>
      <c r="G28" s="8">
        <v>0</v>
      </c>
      <c r="H28" s="8">
        <v>0</v>
      </c>
      <c r="I28">
        <v>0</v>
      </c>
    </row>
    <row r="29" spans="1:9" x14ac:dyDescent="0.2">
      <c r="A29" t="s">
        <v>194</v>
      </c>
      <c r="B29">
        <v>100</v>
      </c>
      <c r="C29">
        <v>0</v>
      </c>
      <c r="D29" s="188">
        <v>0</v>
      </c>
      <c r="E29" s="8"/>
      <c r="F29" s="8"/>
      <c r="G29" s="8"/>
      <c r="H29" s="8"/>
    </row>
    <row r="30" spans="1:9" x14ac:dyDescent="0.2">
      <c r="A30" t="s">
        <v>195</v>
      </c>
      <c r="B30">
        <v>400</v>
      </c>
      <c r="C30">
        <v>0</v>
      </c>
      <c r="D30" s="188">
        <v>0</v>
      </c>
      <c r="E30" s="8"/>
      <c r="F30" s="8"/>
      <c r="G30" s="8"/>
      <c r="H30" s="8"/>
    </row>
    <row r="31" spans="1:9" x14ac:dyDescent="0.2">
      <c r="A31" t="s">
        <v>78</v>
      </c>
      <c r="B31">
        <v>400</v>
      </c>
      <c r="C31">
        <v>187</v>
      </c>
      <c r="D31" s="188">
        <v>0.46750000000000003</v>
      </c>
      <c r="E31" s="8">
        <v>38</v>
      </c>
      <c r="F31" s="8">
        <v>37</v>
      </c>
      <c r="G31" s="8">
        <v>66</v>
      </c>
      <c r="H31" s="8">
        <v>23</v>
      </c>
      <c r="I31">
        <v>23</v>
      </c>
    </row>
    <row r="32" spans="1:9" x14ac:dyDescent="0.2">
      <c r="A32" t="s">
        <v>31</v>
      </c>
      <c r="B32">
        <v>500</v>
      </c>
      <c r="C32">
        <v>18</v>
      </c>
      <c r="D32" s="188">
        <v>3.5999999999999997E-2</v>
      </c>
      <c r="E32" s="8">
        <v>0</v>
      </c>
      <c r="F32" s="8">
        <v>0</v>
      </c>
      <c r="G32" s="8">
        <v>0</v>
      </c>
      <c r="H32" s="8">
        <v>0</v>
      </c>
      <c r="I32">
        <v>18</v>
      </c>
    </row>
    <row r="33" spans="1:9" x14ac:dyDescent="0.2">
      <c r="A33" t="s">
        <v>199</v>
      </c>
      <c r="B33">
        <v>2560</v>
      </c>
      <c r="C33">
        <v>1285</v>
      </c>
      <c r="D33" s="188">
        <v>0.501953125</v>
      </c>
      <c r="E33" s="8">
        <v>0</v>
      </c>
      <c r="F33" s="8">
        <v>350</v>
      </c>
      <c r="G33" s="8">
        <v>0</v>
      </c>
      <c r="H33" s="8">
        <v>545</v>
      </c>
      <c r="I33">
        <v>390</v>
      </c>
    </row>
    <row r="34" spans="1:9" x14ac:dyDescent="0.2">
      <c r="A34" t="s">
        <v>200</v>
      </c>
      <c r="B34">
        <v>1440</v>
      </c>
      <c r="C34">
        <v>700</v>
      </c>
      <c r="D34" s="188">
        <v>0.4861111111111111</v>
      </c>
      <c r="E34" s="8">
        <v>0</v>
      </c>
      <c r="F34" s="8">
        <v>260</v>
      </c>
      <c r="G34" s="8">
        <v>0</v>
      </c>
      <c r="H34" s="8">
        <v>220</v>
      </c>
      <c r="I34">
        <v>220</v>
      </c>
    </row>
    <row r="35" spans="1:9" x14ac:dyDescent="0.2">
      <c r="A35" t="s">
        <v>201</v>
      </c>
      <c r="B35">
        <v>2300</v>
      </c>
      <c r="C35">
        <v>1048.99</v>
      </c>
      <c r="D35" s="188">
        <v>0.4560826086956522</v>
      </c>
      <c r="E35" s="8">
        <v>0</v>
      </c>
      <c r="F35" s="8">
        <v>100.92</v>
      </c>
      <c r="G35" s="8">
        <v>150</v>
      </c>
      <c r="H35" s="8">
        <v>336.07</v>
      </c>
      <c r="I35">
        <v>462</v>
      </c>
    </row>
    <row r="36" spans="1:9" x14ac:dyDescent="0.2">
      <c r="A36" t="s">
        <v>202</v>
      </c>
      <c r="B36">
        <v>200</v>
      </c>
      <c r="C36">
        <v>0</v>
      </c>
      <c r="D36" s="188">
        <v>0</v>
      </c>
      <c r="E36" s="8"/>
      <c r="F36" s="8"/>
      <c r="G36" s="8"/>
      <c r="H36" s="8"/>
    </row>
    <row r="37" spans="1:9" x14ac:dyDescent="0.2">
      <c r="A37" t="s">
        <v>196</v>
      </c>
      <c r="B37">
        <v>300</v>
      </c>
      <c r="C37">
        <v>253.32</v>
      </c>
      <c r="D37" s="188">
        <v>0.84439999999999993</v>
      </c>
      <c r="E37" s="8">
        <v>0</v>
      </c>
      <c r="F37" s="8">
        <v>0</v>
      </c>
      <c r="G37" s="8"/>
      <c r="H37" s="8">
        <v>253.32</v>
      </c>
      <c r="I37">
        <v>0</v>
      </c>
    </row>
    <row r="38" spans="1:9" x14ac:dyDescent="0.2">
      <c r="A38" t="s">
        <v>197</v>
      </c>
      <c r="B38">
        <v>1100</v>
      </c>
      <c r="C38">
        <v>0</v>
      </c>
      <c r="D38" s="188">
        <v>0</v>
      </c>
      <c r="E38" s="8"/>
      <c r="F38" s="8"/>
      <c r="G38" s="8"/>
      <c r="H38" s="8" t="s">
        <v>420</v>
      </c>
    </row>
    <row r="39" spans="1:9" x14ac:dyDescent="0.2">
      <c r="A39" t="s">
        <v>203</v>
      </c>
      <c r="B39">
        <v>5940</v>
      </c>
      <c r="C39">
        <v>1703.2600000000002</v>
      </c>
      <c r="D39" s="188">
        <v>0.2867441077441078</v>
      </c>
      <c r="E39" s="8">
        <v>0</v>
      </c>
      <c r="F39" s="8">
        <v>490.17</v>
      </c>
      <c r="G39" s="8">
        <v>581.89</v>
      </c>
      <c r="H39" s="8">
        <v>311.59000000000003</v>
      </c>
      <c r="I39">
        <v>319.61</v>
      </c>
    </row>
    <row r="40" spans="1:9" x14ac:dyDescent="0.2">
      <c r="A40" t="s">
        <v>204</v>
      </c>
      <c r="B40">
        <v>450</v>
      </c>
      <c r="C40">
        <v>0</v>
      </c>
      <c r="D40" s="188">
        <v>0</v>
      </c>
      <c r="E40" s="8">
        <v>0</v>
      </c>
      <c r="F40" s="8">
        <v>0</v>
      </c>
      <c r="G40" s="8">
        <v>0</v>
      </c>
      <c r="H40" s="8">
        <v>0</v>
      </c>
      <c r="I40">
        <v>0</v>
      </c>
    </row>
    <row r="41" spans="1:9" x14ac:dyDescent="0.2">
      <c r="A41" t="s">
        <v>26</v>
      </c>
      <c r="C41">
        <v>0</v>
      </c>
      <c r="D41" s="188" t="e">
        <v>#DIV/0!</v>
      </c>
      <c r="E41" s="8"/>
      <c r="F41" s="8"/>
      <c r="G41" s="8">
        <v>0</v>
      </c>
      <c r="H41" s="8"/>
    </row>
    <row r="42" spans="1:9" x14ac:dyDescent="0.2">
      <c r="A42" t="s">
        <v>101</v>
      </c>
      <c r="B42">
        <v>30792</v>
      </c>
      <c r="C42">
        <v>12543.78</v>
      </c>
      <c r="D42" s="189">
        <v>0.40737139516757603</v>
      </c>
      <c r="E42" s="8">
        <v>2033.67</v>
      </c>
      <c r="F42" s="8">
        <v>3402.38</v>
      </c>
      <c r="G42" s="8">
        <v>1703.79</v>
      </c>
      <c r="H42" s="8">
        <v>2790.01</v>
      </c>
      <c r="I42">
        <v>2613.9300000000003</v>
      </c>
    </row>
    <row r="43" spans="1:9" x14ac:dyDescent="0.2">
      <c r="B43" t="s">
        <v>46</v>
      </c>
      <c r="D43" s="8"/>
      <c r="E43" s="8">
        <v>2033.67</v>
      </c>
      <c r="F43" s="8">
        <v>5436.05</v>
      </c>
      <c r="G43" s="8">
        <v>7139.84</v>
      </c>
      <c r="H43" s="8">
        <v>9929.85</v>
      </c>
      <c r="I43">
        <v>12543.78</v>
      </c>
    </row>
    <row r="44" spans="1:9" x14ac:dyDescent="0.2">
      <c r="A44" s="30" t="s">
        <v>240</v>
      </c>
      <c r="B44" t="s">
        <v>207</v>
      </c>
      <c r="C44" t="s">
        <v>87</v>
      </c>
      <c r="D44" s="8"/>
      <c r="E44" s="8" t="s">
        <v>22</v>
      </c>
      <c r="F44" s="8" t="s">
        <v>13</v>
      </c>
      <c r="G44" s="8" t="s">
        <v>23</v>
      </c>
      <c r="H44" s="8" t="s">
        <v>24</v>
      </c>
      <c r="I44" t="s">
        <v>14</v>
      </c>
    </row>
    <row r="45" spans="1:9" x14ac:dyDescent="0.2">
      <c r="D45" s="8"/>
      <c r="E45" s="8"/>
      <c r="F45" s="8"/>
      <c r="G45" s="8"/>
      <c r="H45" s="8"/>
    </row>
    <row r="46" spans="1:9" x14ac:dyDescent="0.2">
      <c r="A46" t="s">
        <v>302</v>
      </c>
      <c r="B46">
        <v>2000</v>
      </c>
      <c r="C46">
        <v>0</v>
      </c>
      <c r="D46" s="8"/>
      <c r="E46" s="8"/>
      <c r="F46" s="8"/>
      <c r="G46" s="8"/>
      <c r="H46" s="8"/>
    </row>
    <row r="47" spans="1:9" x14ac:dyDescent="0.2">
      <c r="A47" t="s">
        <v>303</v>
      </c>
      <c r="B47">
        <v>200</v>
      </c>
      <c r="C47">
        <v>0</v>
      </c>
      <c r="D47" s="8"/>
      <c r="E47" s="8"/>
      <c r="F47" s="8"/>
      <c r="G47" s="8"/>
      <c r="H47" s="8"/>
    </row>
    <row r="48" spans="1:9" x14ac:dyDescent="0.2">
      <c r="A48" t="s">
        <v>304</v>
      </c>
      <c r="B48">
        <v>300</v>
      </c>
      <c r="C48">
        <v>0</v>
      </c>
      <c r="D48" s="8"/>
      <c r="E48" s="8"/>
      <c r="F48" s="8"/>
      <c r="G48" s="8"/>
      <c r="H48" s="8"/>
    </row>
    <row r="49" spans="1:9" x14ac:dyDescent="0.2">
      <c r="A49" t="s">
        <v>301</v>
      </c>
      <c r="B49">
        <v>1500</v>
      </c>
      <c r="C49">
        <v>1017.13</v>
      </c>
      <c r="D49" s="8"/>
      <c r="E49" s="8"/>
      <c r="F49" s="8">
        <v>892.13</v>
      </c>
      <c r="G49" s="8"/>
      <c r="H49" s="8"/>
      <c r="I49">
        <v>125</v>
      </c>
    </row>
    <row r="50" spans="1:9" x14ac:dyDescent="0.2">
      <c r="A50" t="s">
        <v>256</v>
      </c>
      <c r="B50">
        <v>500</v>
      </c>
      <c r="C50">
        <v>0</v>
      </c>
      <c r="D50" s="8"/>
      <c r="E50" s="8"/>
      <c r="F50" s="8"/>
      <c r="G50" s="8"/>
      <c r="H50" s="8"/>
    </row>
    <row r="51" spans="1:9" x14ac:dyDescent="0.2">
      <c r="A51" t="s">
        <v>205</v>
      </c>
      <c r="B51">
        <v>5500</v>
      </c>
      <c r="C51">
        <v>214.94</v>
      </c>
      <c r="D51" s="8"/>
      <c r="E51" s="8"/>
      <c r="F51" s="8"/>
      <c r="G51" s="8">
        <v>83.5</v>
      </c>
      <c r="H51" s="8" t="s">
        <v>11</v>
      </c>
      <c r="I51">
        <v>131.44</v>
      </c>
    </row>
    <row r="52" spans="1:9" x14ac:dyDescent="0.2">
      <c r="A52" t="s">
        <v>4</v>
      </c>
      <c r="B52" s="30">
        <v>10000</v>
      </c>
      <c r="C52" s="30">
        <v>1232.07</v>
      </c>
      <c r="D52" s="189">
        <v>0.123207</v>
      </c>
      <c r="E52">
        <v>0</v>
      </c>
      <c r="F52">
        <v>892.13</v>
      </c>
      <c r="G52">
        <v>83.5</v>
      </c>
      <c r="H52">
        <v>0</v>
      </c>
      <c r="I52">
        <v>256.44</v>
      </c>
    </row>
    <row r="53" spans="1:9" x14ac:dyDescent="0.2">
      <c r="A53" t="s">
        <v>250</v>
      </c>
      <c r="B53">
        <v>915</v>
      </c>
      <c r="C53">
        <v>24188.62</v>
      </c>
      <c r="D53" t="s">
        <v>338</v>
      </c>
      <c r="E53">
        <v>12800.45</v>
      </c>
      <c r="F53">
        <v>686.21</v>
      </c>
      <c r="G53">
        <v>2027.97</v>
      </c>
      <c r="H53">
        <v>673.99</v>
      </c>
      <c r="I53">
        <v>8000</v>
      </c>
    </row>
    <row r="54" spans="1:9" x14ac:dyDescent="0.2">
      <c r="A54" s="28" t="s">
        <v>208</v>
      </c>
      <c r="B54" s="28">
        <v>41707</v>
      </c>
      <c r="C54" s="28">
        <v>37964.47</v>
      </c>
      <c r="D54" s="190">
        <v>0.9102661423741818</v>
      </c>
      <c r="E54" s="28">
        <v>14834.12</v>
      </c>
      <c r="F54" s="28">
        <v>4980.72</v>
      </c>
      <c r="G54">
        <v>3815.26</v>
      </c>
      <c r="H54">
        <v>3464</v>
      </c>
      <c r="I54">
        <v>10870.37</v>
      </c>
    </row>
    <row r="56" spans="1:9" x14ac:dyDescent="0.2">
      <c r="A56" s="30" t="s">
        <v>293</v>
      </c>
      <c r="E56" t="s">
        <v>22</v>
      </c>
      <c r="F56" t="s">
        <v>13</v>
      </c>
      <c r="G56" t="s">
        <v>244</v>
      </c>
      <c r="H56" t="s">
        <v>245</v>
      </c>
      <c r="I56" t="s">
        <v>14</v>
      </c>
    </row>
    <row r="57" spans="1:9" x14ac:dyDescent="0.2">
      <c r="A57" t="s">
        <v>39</v>
      </c>
      <c r="B57">
        <v>38847</v>
      </c>
      <c r="C57">
        <v>38847</v>
      </c>
      <c r="D57">
        <v>1</v>
      </c>
      <c r="E57">
        <v>38847</v>
      </c>
    </row>
    <row r="58" spans="1:9" x14ac:dyDescent="0.2">
      <c r="A58" t="s">
        <v>150</v>
      </c>
      <c r="B58">
        <v>145</v>
      </c>
      <c r="C58">
        <v>55</v>
      </c>
      <c r="D58" s="188">
        <v>0.37931034482758619</v>
      </c>
      <c r="E58">
        <v>49.5</v>
      </c>
      <c r="H58">
        <v>5.5</v>
      </c>
    </row>
    <row r="59" spans="1:9" x14ac:dyDescent="0.2">
      <c r="A59" t="s">
        <v>212</v>
      </c>
      <c r="C59">
        <v>0</v>
      </c>
      <c r="D59" s="188" t="e">
        <v>#DIV/0!</v>
      </c>
    </row>
    <row r="60" spans="1:9" x14ac:dyDescent="0.2">
      <c r="A60" t="s">
        <v>213</v>
      </c>
      <c r="C60">
        <v>222</v>
      </c>
      <c r="D60" s="188" t="e">
        <v>#DIV/0!</v>
      </c>
      <c r="E60">
        <v>222</v>
      </c>
    </row>
    <row r="61" spans="1:9" x14ac:dyDescent="0.2">
      <c r="A61" t="s">
        <v>404</v>
      </c>
      <c r="C61">
        <v>13187</v>
      </c>
      <c r="D61" s="188" t="e">
        <v>#DIV/0!</v>
      </c>
      <c r="E61">
        <v>2000</v>
      </c>
      <c r="F61">
        <v>8400</v>
      </c>
      <c r="H61">
        <v>2600</v>
      </c>
      <c r="I61">
        <v>187</v>
      </c>
    </row>
    <row r="62" spans="1:9" x14ac:dyDescent="0.2">
      <c r="A62" t="s">
        <v>215</v>
      </c>
      <c r="B62">
        <v>1800</v>
      </c>
      <c r="C62">
        <v>270</v>
      </c>
      <c r="D62" s="188">
        <v>0.15</v>
      </c>
      <c r="E62" t="s">
        <v>356</v>
      </c>
      <c r="F62">
        <v>270</v>
      </c>
      <c r="I62">
        <v>180</v>
      </c>
    </row>
    <row r="63" spans="1:9" x14ac:dyDescent="0.2">
      <c r="A63" t="s">
        <v>375</v>
      </c>
      <c r="C63">
        <v>2490.2800000000002</v>
      </c>
      <c r="D63" s="188" t="e">
        <v>#DIV/0!</v>
      </c>
      <c r="E63">
        <v>10</v>
      </c>
      <c r="G63">
        <v>2480.2800000000002</v>
      </c>
      <c r="I63">
        <v>1993.86</v>
      </c>
    </row>
    <row r="64" spans="1:9" x14ac:dyDescent="0.2">
      <c r="A64" t="s">
        <v>248</v>
      </c>
      <c r="B64">
        <v>40792</v>
      </c>
      <c r="C64">
        <v>55071.28</v>
      </c>
      <c r="D64">
        <v>1.3500509903902727</v>
      </c>
      <c r="E64">
        <v>41128.5</v>
      </c>
      <c r="F64">
        <v>8670</v>
      </c>
      <c r="G64">
        <v>2480.2800000000002</v>
      </c>
      <c r="H64">
        <v>2605.5</v>
      </c>
      <c r="I64">
        <v>2360.86</v>
      </c>
    </row>
    <row r="66" spans="1:4" x14ac:dyDescent="0.2">
      <c r="A66" s="194" t="s">
        <v>421</v>
      </c>
      <c r="B66" s="52"/>
      <c r="D66" s="28"/>
    </row>
    <row r="67" spans="1:4" x14ac:dyDescent="0.2">
      <c r="A67">
        <v>1</v>
      </c>
      <c r="B67" s="29" t="s">
        <v>422</v>
      </c>
      <c r="D67" s="29"/>
    </row>
    <row r="68" spans="1:4" x14ac:dyDescent="0.2">
      <c r="A68">
        <v>2</v>
      </c>
      <c r="B68" s="29" t="s">
        <v>423</v>
      </c>
      <c r="D68" s="188"/>
    </row>
    <row r="69" spans="1:4" x14ac:dyDescent="0.2">
      <c r="B69" s="29" t="s">
        <v>382</v>
      </c>
      <c r="D69" s="188"/>
    </row>
    <row r="70" spans="1:4" x14ac:dyDescent="0.2">
      <c r="A70">
        <v>3</v>
      </c>
      <c r="B70" s="29" t="s">
        <v>383</v>
      </c>
      <c r="D70" s="188"/>
    </row>
    <row r="71" spans="1:4" x14ac:dyDescent="0.2">
      <c r="B71" s="29" t="s">
        <v>384</v>
      </c>
      <c r="D71" s="188"/>
    </row>
    <row r="72" spans="1:4" x14ac:dyDescent="0.2">
      <c r="A72">
        <v>4</v>
      </c>
      <c r="B72" s="29" t="s">
        <v>385</v>
      </c>
      <c r="D72" s="188"/>
    </row>
    <row r="73" spans="1:4" x14ac:dyDescent="0.2">
      <c r="B73" s="29" t="s">
        <v>386</v>
      </c>
      <c r="D73" s="188"/>
    </row>
    <row r="74" spans="1:4" x14ac:dyDescent="0.2">
      <c r="A74">
        <v>5</v>
      </c>
      <c r="B74" s="29" t="s">
        <v>424</v>
      </c>
      <c r="D74" s="188"/>
    </row>
    <row r="75" spans="1:4" x14ac:dyDescent="0.2">
      <c r="B75" s="29" t="s">
        <v>387</v>
      </c>
      <c r="D75" s="188"/>
    </row>
    <row r="76" spans="1:4" x14ac:dyDescent="0.2">
      <c r="A76">
        <v>6</v>
      </c>
      <c r="B76" s="29" t="s">
        <v>506</v>
      </c>
      <c r="D76" s="188"/>
    </row>
    <row r="77" spans="1:4" x14ac:dyDescent="0.2">
      <c r="B77" s="201" t="s">
        <v>507</v>
      </c>
      <c r="D77" s="188"/>
    </row>
    <row r="78" spans="1:4" x14ac:dyDescent="0.2">
      <c r="B78" s="29"/>
      <c r="D78" s="188"/>
    </row>
    <row r="79" spans="1:4" x14ac:dyDescent="0.2">
      <c r="C79" s="28"/>
      <c r="D79" s="188"/>
    </row>
    <row r="80" spans="1:4" x14ac:dyDescent="0.2">
      <c r="D80" s="188"/>
    </row>
    <row r="81" spans="4:4" x14ac:dyDescent="0.2">
      <c r="D81" s="188"/>
    </row>
    <row r="82" spans="4:4" x14ac:dyDescent="0.2">
      <c r="D82" s="188"/>
    </row>
    <row r="83" spans="4:4" x14ac:dyDescent="0.2">
      <c r="D83" s="188"/>
    </row>
    <row r="84" spans="4:4" x14ac:dyDescent="0.2">
      <c r="D84" s="188"/>
    </row>
    <row r="85" spans="4:4" x14ac:dyDescent="0.2">
      <c r="D85" s="188"/>
    </row>
    <row r="86" spans="4:4" x14ac:dyDescent="0.2">
      <c r="D86" s="188"/>
    </row>
    <row r="87" spans="4:4" x14ac:dyDescent="0.2">
      <c r="D87" s="188"/>
    </row>
    <row r="88" spans="4:4" x14ac:dyDescent="0.2">
      <c r="D88" s="188"/>
    </row>
    <row r="89" spans="4:4" x14ac:dyDescent="0.2">
      <c r="D89" s="188"/>
    </row>
    <row r="90" spans="4:4" x14ac:dyDescent="0.2">
      <c r="D90" s="188"/>
    </row>
    <row r="91" spans="4:4" x14ac:dyDescent="0.2">
      <c r="D91" s="188"/>
    </row>
    <row r="92" spans="4:4" x14ac:dyDescent="0.2">
      <c r="D92" s="197"/>
    </row>
    <row r="102" spans="4:4" x14ac:dyDescent="0.2">
      <c r="D102" s="188"/>
    </row>
    <row r="103" spans="4:4" x14ac:dyDescent="0.2">
      <c r="D103" s="188"/>
    </row>
    <row r="104" spans="4:4" x14ac:dyDescent="0.2">
      <c r="D104" s="188"/>
    </row>
    <row r="108" spans="4:4" x14ac:dyDescent="0.2">
      <c r="D108" s="188"/>
    </row>
    <row r="109" spans="4:4" x14ac:dyDescent="0.2">
      <c r="D109" s="188"/>
    </row>
    <row r="110" spans="4:4" x14ac:dyDescent="0.2">
      <c r="D110" s="188"/>
    </row>
    <row r="111" spans="4:4" x14ac:dyDescent="0.2">
      <c r="D111" s="188"/>
    </row>
    <row r="112" spans="4:4" x14ac:dyDescent="0.2">
      <c r="D112" s="188"/>
    </row>
    <row r="113" spans="4:4" x14ac:dyDescent="0.2">
      <c r="D113" s="188"/>
    </row>
    <row r="114" spans="4:4" x14ac:dyDescent="0.2">
      <c r="D114" s="188"/>
    </row>
    <row r="115" spans="4:4" x14ac:dyDescent="0.2">
      <c r="D115" s="188"/>
    </row>
    <row r="130" spans="1:1" x14ac:dyDescent="0.2">
      <c r="A130" s="2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63A7-2A13-44A8-81C8-443BC4450E60}">
  <dimension ref="A1:R20"/>
  <sheetViews>
    <sheetView workbookViewId="0">
      <selection activeCell="I19" sqref="I19"/>
    </sheetView>
  </sheetViews>
  <sheetFormatPr defaultRowHeight="12.75" x14ac:dyDescent="0.2"/>
  <cols>
    <col min="1" max="1" width="10.140625" bestFit="1" customWidth="1"/>
  </cols>
  <sheetData>
    <row r="1" spans="1:18" x14ac:dyDescent="0.2">
      <c r="B1" s="30" t="s">
        <v>56</v>
      </c>
      <c r="C1" s="30"/>
      <c r="F1" s="43">
        <v>44652</v>
      </c>
      <c r="G1" s="30" t="s">
        <v>62</v>
      </c>
      <c r="H1" s="30" t="s">
        <v>63</v>
      </c>
      <c r="I1" s="30" t="s">
        <v>64</v>
      </c>
      <c r="J1" s="30" t="s">
        <v>69</v>
      </c>
      <c r="K1" s="30" t="s">
        <v>71</v>
      </c>
      <c r="L1" s="30" t="s">
        <v>73</v>
      </c>
      <c r="M1" s="30" t="s">
        <v>74</v>
      </c>
      <c r="N1" s="30" t="s">
        <v>85</v>
      </c>
      <c r="O1" s="43">
        <v>44927</v>
      </c>
      <c r="P1" s="43">
        <v>44958</v>
      </c>
      <c r="Q1" s="43">
        <v>44986</v>
      </c>
    </row>
    <row r="2" spans="1:18" x14ac:dyDescent="0.2">
      <c r="D2" t="s">
        <v>58</v>
      </c>
    </row>
    <row r="3" spans="1:18" x14ac:dyDescent="0.2">
      <c r="A3" s="31">
        <v>44651</v>
      </c>
      <c r="B3" s="28" t="s">
        <v>57</v>
      </c>
    </row>
    <row r="5" spans="1:18" x14ac:dyDescent="0.2">
      <c r="B5" t="s">
        <v>59</v>
      </c>
      <c r="D5" s="29" t="s">
        <v>65</v>
      </c>
      <c r="G5">
        <f t="shared" ref="G5:Q5" si="0">SUM(F5+G6)</f>
        <v>0</v>
      </c>
      <c r="H5">
        <f t="shared" si="0"/>
        <v>0</v>
      </c>
      <c r="I5">
        <f t="shared" si="0"/>
        <v>0</v>
      </c>
      <c r="J5">
        <f t="shared" si="0"/>
        <v>0</v>
      </c>
      <c r="K5">
        <f t="shared" si="0"/>
        <v>0</v>
      </c>
      <c r="L5">
        <f t="shared" si="0"/>
        <v>0</v>
      </c>
      <c r="M5">
        <f t="shared" si="0"/>
        <v>0</v>
      </c>
      <c r="N5">
        <f t="shared" si="0"/>
        <v>0</v>
      </c>
      <c r="O5">
        <f t="shared" si="0"/>
        <v>0</v>
      </c>
      <c r="P5">
        <f t="shared" si="0"/>
        <v>0</v>
      </c>
      <c r="Q5" s="34">
        <f t="shared" si="0"/>
        <v>0</v>
      </c>
    </row>
    <row r="6" spans="1:18" x14ac:dyDescent="0.2">
      <c r="D6" s="29" t="s">
        <v>72</v>
      </c>
      <c r="M6">
        <v>0</v>
      </c>
      <c r="N6">
        <v>0</v>
      </c>
      <c r="O6">
        <v>0</v>
      </c>
      <c r="P6">
        <v>0</v>
      </c>
      <c r="Q6">
        <v>0</v>
      </c>
      <c r="R6" s="50">
        <f>SUM(F6:Q6)</f>
        <v>0</v>
      </c>
    </row>
    <row r="7" spans="1:18" x14ac:dyDescent="0.2">
      <c r="B7" t="s">
        <v>55</v>
      </c>
      <c r="D7" s="29" t="s">
        <v>65</v>
      </c>
      <c r="F7">
        <f>SUM(E7+F8)</f>
        <v>0</v>
      </c>
      <c r="G7">
        <f>SUM(F7+G8)</f>
        <v>0</v>
      </c>
      <c r="H7">
        <f t="shared" ref="H7:Q7" si="1">SUM(G7+H8)</f>
        <v>0</v>
      </c>
      <c r="I7">
        <f t="shared" si="1"/>
        <v>0</v>
      </c>
      <c r="J7">
        <f t="shared" si="1"/>
        <v>0</v>
      </c>
      <c r="K7">
        <f t="shared" si="1"/>
        <v>0</v>
      </c>
      <c r="L7">
        <f t="shared" si="1"/>
        <v>0</v>
      </c>
      <c r="M7" s="29">
        <f t="shared" si="1"/>
        <v>0</v>
      </c>
      <c r="N7" s="29">
        <f t="shared" si="1"/>
        <v>0</v>
      </c>
      <c r="O7" s="29">
        <f t="shared" si="1"/>
        <v>0</v>
      </c>
      <c r="P7" s="29">
        <f t="shared" si="1"/>
        <v>0</v>
      </c>
      <c r="Q7" s="34">
        <f t="shared" si="1"/>
        <v>0</v>
      </c>
    </row>
    <row r="8" spans="1:18" x14ac:dyDescent="0.2">
      <c r="D8" s="29" t="s">
        <v>72</v>
      </c>
      <c r="M8">
        <v>0</v>
      </c>
      <c r="N8" s="29">
        <v>0</v>
      </c>
      <c r="O8" s="29">
        <v>0</v>
      </c>
      <c r="P8" s="29">
        <v>0</v>
      </c>
      <c r="Q8" s="29">
        <v>0</v>
      </c>
      <c r="R8" s="50">
        <f>SUM(F8:Q8)</f>
        <v>0</v>
      </c>
    </row>
    <row r="10" spans="1:18" x14ac:dyDescent="0.2">
      <c r="B10" s="28" t="s">
        <v>60</v>
      </c>
      <c r="C10" s="28"/>
      <c r="D10" s="28"/>
      <c r="E10" s="28"/>
      <c r="F10" s="28">
        <f>SUM((F3+F5)-F7)</f>
        <v>0</v>
      </c>
      <c r="G10" s="28">
        <f t="shared" ref="G10:Q10" si="2">SUM((G3+G5)-G7)</f>
        <v>0</v>
      </c>
      <c r="H10" s="28">
        <f t="shared" si="2"/>
        <v>0</v>
      </c>
      <c r="I10" s="28">
        <f t="shared" si="2"/>
        <v>0</v>
      </c>
      <c r="J10" s="28">
        <f t="shared" si="2"/>
        <v>0</v>
      </c>
      <c r="K10" s="28">
        <f t="shared" si="2"/>
        <v>0</v>
      </c>
      <c r="L10" s="28">
        <f t="shared" si="2"/>
        <v>0</v>
      </c>
      <c r="M10" s="28">
        <f t="shared" si="2"/>
        <v>0</v>
      </c>
      <c r="N10" s="28">
        <f t="shared" si="2"/>
        <v>0</v>
      </c>
      <c r="O10" s="28">
        <f t="shared" si="2"/>
        <v>0</v>
      </c>
      <c r="P10" s="28">
        <f t="shared" si="2"/>
        <v>0</v>
      </c>
      <c r="Q10" s="28">
        <f t="shared" si="2"/>
        <v>0</v>
      </c>
    </row>
    <row r="12" spans="1:18" x14ac:dyDescent="0.2">
      <c r="B12" s="28" t="s">
        <v>53</v>
      </c>
      <c r="C12" s="28"/>
      <c r="D12" s="28" t="s">
        <v>66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8" x14ac:dyDescent="0.2">
      <c r="L13" s="36"/>
    </row>
    <row r="14" spans="1:18" x14ac:dyDescent="0.2">
      <c r="B14" t="s">
        <v>61</v>
      </c>
      <c r="D14" s="29" t="s">
        <v>67</v>
      </c>
      <c r="K14" s="34"/>
      <c r="L14" s="36"/>
    </row>
    <row r="15" spans="1:18" x14ac:dyDescent="0.2">
      <c r="F15" s="29"/>
      <c r="I15" s="29"/>
      <c r="L15" s="36"/>
      <c r="Q15" s="29"/>
    </row>
    <row r="16" spans="1:18" x14ac:dyDescent="0.2">
      <c r="B16" s="28" t="s">
        <v>68</v>
      </c>
      <c r="C16" s="28"/>
      <c r="D16" s="28"/>
      <c r="E16" s="28"/>
      <c r="F16" s="28"/>
      <c r="G16" s="52"/>
      <c r="H16" s="52"/>
      <c r="I16" s="28"/>
      <c r="J16" s="28"/>
      <c r="K16" s="28"/>
      <c r="L16" s="28"/>
      <c r="M16" s="28"/>
      <c r="N16" s="28"/>
      <c r="O16" s="28"/>
      <c r="P16" s="28"/>
      <c r="Q16" s="28"/>
    </row>
    <row r="18" spans="2:17" x14ac:dyDescent="0.2">
      <c r="B18" s="34"/>
      <c r="Q18" s="28"/>
    </row>
    <row r="20" spans="2:17" x14ac:dyDescent="0.2">
      <c r="Q20" s="47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0AB6-02CE-4766-9040-345BECC28B40}">
  <sheetPr>
    <pageSetUpPr fitToPage="1"/>
  </sheetPr>
  <dimension ref="A1:O47"/>
  <sheetViews>
    <sheetView topLeftCell="A23" workbookViewId="0">
      <selection activeCell="J37" sqref="J37"/>
    </sheetView>
  </sheetViews>
  <sheetFormatPr defaultRowHeight="12.75" x14ac:dyDescent="0.2"/>
  <cols>
    <col min="1" max="1" width="17.85546875" bestFit="1" customWidth="1"/>
    <col min="2" max="2" width="13.85546875" bestFit="1" customWidth="1"/>
    <col min="5" max="5" width="10.140625" bestFit="1" customWidth="1"/>
    <col min="6" max="6" width="23.28515625" bestFit="1" customWidth="1"/>
  </cols>
  <sheetData>
    <row r="1" spans="1:15" x14ac:dyDescent="0.2">
      <c r="A1" s="28" t="s">
        <v>425</v>
      </c>
      <c r="B1" s="29"/>
      <c r="C1" s="29" t="s">
        <v>426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x14ac:dyDescent="0.2">
      <c r="A3" s="202" t="s">
        <v>427</v>
      </c>
      <c r="B3" s="202"/>
      <c r="C3" s="203">
        <v>3711.21</v>
      </c>
      <c r="D3" s="204" t="s">
        <v>428</v>
      </c>
      <c r="E3" s="29" t="s">
        <v>429</v>
      </c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x14ac:dyDescent="0.2">
      <c r="A4" s="29"/>
      <c r="B4" s="29"/>
      <c r="C4" s="29"/>
      <c r="D4" s="29"/>
      <c r="E4" s="29"/>
      <c r="F4" s="29"/>
      <c r="G4" s="29"/>
      <c r="H4" s="29"/>
      <c r="I4" s="205" t="s">
        <v>430</v>
      </c>
      <c r="J4" s="205"/>
      <c r="K4" s="28" t="s">
        <v>207</v>
      </c>
      <c r="L4" s="28" t="s">
        <v>381</v>
      </c>
      <c r="M4" s="28" t="s">
        <v>237</v>
      </c>
      <c r="N4" s="29" t="s">
        <v>431</v>
      </c>
      <c r="O4" s="29"/>
    </row>
    <row r="5" spans="1:15" x14ac:dyDescent="0.2">
      <c r="A5" s="205" t="s">
        <v>432</v>
      </c>
      <c r="B5" s="29" t="s">
        <v>502</v>
      </c>
      <c r="C5" s="29">
        <v>468.56</v>
      </c>
      <c r="D5" s="29"/>
      <c r="E5" s="205" t="s">
        <v>433</v>
      </c>
      <c r="F5" s="29"/>
      <c r="G5" s="29" t="s">
        <v>434</v>
      </c>
      <c r="H5" s="29"/>
      <c r="I5" s="205" t="s">
        <v>435</v>
      </c>
      <c r="J5" s="191"/>
      <c r="K5" s="29"/>
      <c r="L5" s="28" t="s">
        <v>65</v>
      </c>
      <c r="M5" s="29"/>
      <c r="N5" s="29"/>
      <c r="O5" s="29"/>
    </row>
    <row r="6" spans="1:15" x14ac:dyDescent="0.2">
      <c r="A6" s="206">
        <v>45017</v>
      </c>
      <c r="B6" s="29" t="s">
        <v>321</v>
      </c>
      <c r="C6" s="29">
        <v>222</v>
      </c>
      <c r="D6" s="29"/>
      <c r="E6" s="206">
        <v>45029</v>
      </c>
      <c r="F6" s="29" t="s">
        <v>436</v>
      </c>
      <c r="G6" s="29">
        <v>44.95</v>
      </c>
      <c r="H6" s="29"/>
      <c r="I6" s="29" t="s">
        <v>135</v>
      </c>
      <c r="J6" s="29"/>
      <c r="K6" s="29">
        <v>2560</v>
      </c>
      <c r="L6" s="29">
        <v>1285</v>
      </c>
      <c r="M6" s="207">
        <f>SUM(L6/K6)</f>
        <v>0.501953125</v>
      </c>
      <c r="N6" s="29"/>
      <c r="O6" s="29"/>
    </row>
    <row r="7" spans="1:15" x14ac:dyDescent="0.2">
      <c r="A7" s="206">
        <v>45048</v>
      </c>
      <c r="B7" s="29" t="s">
        <v>437</v>
      </c>
      <c r="C7" s="29">
        <v>180</v>
      </c>
      <c r="D7" s="29"/>
      <c r="E7" s="206">
        <v>45052</v>
      </c>
      <c r="F7" s="29" t="s">
        <v>438</v>
      </c>
      <c r="G7" s="208">
        <v>40.92</v>
      </c>
      <c r="H7" s="29"/>
      <c r="I7" s="208" t="s">
        <v>439</v>
      </c>
      <c r="J7" s="29"/>
      <c r="K7" s="29">
        <v>2300</v>
      </c>
      <c r="L7" s="208">
        <v>1052.07</v>
      </c>
      <c r="M7" s="207">
        <f t="shared" ref="M7:M15" si="0">SUM(L7/K7)</f>
        <v>0.45742173913043477</v>
      </c>
      <c r="N7" s="29" t="s">
        <v>500</v>
      </c>
      <c r="O7" s="29"/>
    </row>
    <row r="8" spans="1:15" x14ac:dyDescent="0.2">
      <c r="A8" s="209">
        <v>45049</v>
      </c>
      <c r="B8" s="29" t="s">
        <v>378</v>
      </c>
      <c r="C8" s="29">
        <v>8400</v>
      </c>
      <c r="D8" s="29"/>
      <c r="E8" s="206">
        <v>45020</v>
      </c>
      <c r="F8" s="210" t="s">
        <v>440</v>
      </c>
      <c r="G8" s="211">
        <v>1116</v>
      </c>
      <c r="H8" s="29"/>
      <c r="I8" s="29" t="s">
        <v>441</v>
      </c>
      <c r="J8" s="29"/>
      <c r="K8" s="29">
        <v>200</v>
      </c>
      <c r="L8" s="29">
        <v>192</v>
      </c>
      <c r="M8" s="207">
        <f t="shared" si="0"/>
        <v>0.96</v>
      </c>
      <c r="N8" s="29"/>
      <c r="O8" s="29"/>
    </row>
    <row r="9" spans="1:15" x14ac:dyDescent="0.2">
      <c r="A9" s="206">
        <v>45041</v>
      </c>
      <c r="B9" s="29" t="s">
        <v>442</v>
      </c>
      <c r="C9" s="29">
        <v>10</v>
      </c>
      <c r="D9" s="29"/>
      <c r="E9" s="206">
        <v>45073</v>
      </c>
      <c r="F9" s="29" t="s">
        <v>443</v>
      </c>
      <c r="G9" s="34">
        <v>438</v>
      </c>
      <c r="H9" s="29"/>
      <c r="I9" s="29"/>
      <c r="J9" s="29"/>
      <c r="K9" s="29"/>
      <c r="L9" s="29"/>
      <c r="M9" s="212"/>
      <c r="N9" s="29"/>
      <c r="O9" s="29"/>
    </row>
    <row r="10" spans="1:15" x14ac:dyDescent="0.2">
      <c r="A10" s="206">
        <v>45083</v>
      </c>
      <c r="B10" s="29" t="s">
        <v>444</v>
      </c>
      <c r="C10" s="29">
        <v>1912.28</v>
      </c>
      <c r="D10" s="29"/>
      <c r="E10" s="213">
        <v>45090</v>
      </c>
      <c r="F10" s="29" t="s">
        <v>445</v>
      </c>
      <c r="G10" s="29">
        <v>83.5</v>
      </c>
      <c r="H10" s="29"/>
      <c r="I10" s="29" t="s">
        <v>446</v>
      </c>
      <c r="J10" s="29"/>
      <c r="K10" s="29">
        <v>8750</v>
      </c>
      <c r="L10" s="29">
        <v>214.94</v>
      </c>
      <c r="M10" s="212">
        <f t="shared" si="0"/>
        <v>2.4564571428571429E-2</v>
      </c>
      <c r="N10" s="29"/>
      <c r="O10" s="29"/>
    </row>
    <row r="11" spans="1:15" x14ac:dyDescent="0.2">
      <c r="A11" s="206"/>
      <c r="B11" s="29" t="s">
        <v>447</v>
      </c>
      <c r="C11" s="210">
        <v>1600</v>
      </c>
      <c r="D11" s="29"/>
      <c r="E11" s="213"/>
      <c r="F11" s="210" t="s">
        <v>448</v>
      </c>
      <c r="G11" s="211">
        <v>27</v>
      </c>
      <c r="H11" s="29"/>
      <c r="I11" s="29"/>
      <c r="J11" s="29"/>
      <c r="K11" s="29">
        <v>0</v>
      </c>
      <c r="L11" s="29"/>
      <c r="M11" s="212" t="e">
        <f t="shared" si="0"/>
        <v>#DIV/0!</v>
      </c>
      <c r="N11" s="29"/>
      <c r="O11" s="29"/>
    </row>
    <row r="12" spans="1:15" x14ac:dyDescent="0.2">
      <c r="A12" s="209">
        <v>45059</v>
      </c>
      <c r="B12" s="29" t="s">
        <v>437</v>
      </c>
      <c r="C12" s="29">
        <v>90</v>
      </c>
      <c r="D12" s="29"/>
      <c r="E12" s="213"/>
      <c r="F12" s="29" t="s">
        <v>449</v>
      </c>
      <c r="G12" s="34">
        <v>43.97</v>
      </c>
      <c r="H12" s="29"/>
      <c r="I12" s="29" t="s">
        <v>4</v>
      </c>
      <c r="J12" s="29"/>
      <c r="K12" s="28">
        <f>SUM(K6:K11)</f>
        <v>13810</v>
      </c>
      <c r="L12" s="28">
        <f>SUM(L6:L11)</f>
        <v>2744.0099999999998</v>
      </c>
      <c r="M12" s="214">
        <f t="shared" si="0"/>
        <v>0.19869732078204197</v>
      </c>
      <c r="N12" s="29">
        <f>SUM(L12-K12)</f>
        <v>-11065.99</v>
      </c>
      <c r="O12" s="29"/>
    </row>
    <row r="13" spans="1:15" x14ac:dyDescent="0.2">
      <c r="A13" s="209">
        <v>45139</v>
      </c>
      <c r="B13" s="29" t="s">
        <v>437</v>
      </c>
      <c r="C13" s="29">
        <v>180</v>
      </c>
      <c r="D13" s="29"/>
      <c r="E13" s="213"/>
      <c r="F13" s="29" t="s">
        <v>450</v>
      </c>
      <c r="G13" s="34">
        <v>1600</v>
      </c>
      <c r="H13" s="29"/>
      <c r="I13" s="29" t="s">
        <v>451</v>
      </c>
      <c r="J13" s="29"/>
      <c r="K13" s="29"/>
      <c r="L13" s="29">
        <v>14864.47</v>
      </c>
      <c r="M13" s="212" t="e">
        <f t="shared" si="0"/>
        <v>#DIV/0!</v>
      </c>
      <c r="N13" s="29"/>
      <c r="O13" s="29"/>
    </row>
    <row r="14" spans="1:15" x14ac:dyDescent="0.2">
      <c r="A14" s="29"/>
      <c r="B14" s="34" t="s">
        <v>452</v>
      </c>
      <c r="C14" s="34">
        <v>7.35</v>
      </c>
      <c r="D14" s="29"/>
      <c r="E14" s="213">
        <v>45017</v>
      </c>
      <c r="F14" s="29" t="s">
        <v>453</v>
      </c>
      <c r="G14" s="34">
        <v>11639.5</v>
      </c>
      <c r="H14" s="29"/>
      <c r="I14" s="215" t="s">
        <v>214</v>
      </c>
      <c r="J14" s="29" t="s">
        <v>242</v>
      </c>
      <c r="K14" s="29"/>
      <c r="L14" s="29">
        <v>44.95</v>
      </c>
      <c r="M14" s="207" t="e">
        <f t="shared" si="0"/>
        <v>#DIV/0!</v>
      </c>
      <c r="N14" s="29"/>
      <c r="O14" s="29"/>
    </row>
    <row r="15" spans="1:15" x14ac:dyDescent="0.2">
      <c r="A15" s="209">
        <v>45163</v>
      </c>
      <c r="B15" s="29" t="s">
        <v>495</v>
      </c>
      <c r="C15" s="29">
        <v>1993.86</v>
      </c>
      <c r="D15" s="29"/>
      <c r="E15" s="213"/>
      <c r="F15" s="210" t="s">
        <v>454</v>
      </c>
      <c r="G15" s="210">
        <v>350</v>
      </c>
      <c r="H15" s="29"/>
      <c r="I15" s="29" t="s">
        <v>4</v>
      </c>
      <c r="J15" s="29"/>
      <c r="K15" s="28">
        <f>SUM(K12:K14)</f>
        <v>13810</v>
      </c>
      <c r="L15" s="216">
        <f>SUM(L12:L14)</f>
        <v>17653.43</v>
      </c>
      <c r="M15" s="217">
        <f t="shared" si="0"/>
        <v>1.2783077480086893</v>
      </c>
      <c r="N15" s="191">
        <f>SUM(L15-K15)</f>
        <v>3843.4300000000003</v>
      </c>
      <c r="O15" s="29"/>
    </row>
    <row r="16" spans="1:15" x14ac:dyDescent="0.2">
      <c r="A16" s="29"/>
      <c r="B16" s="29"/>
      <c r="C16" s="208"/>
      <c r="D16" s="29"/>
      <c r="E16" s="213"/>
      <c r="F16" s="210" t="s">
        <v>455</v>
      </c>
      <c r="G16" s="218">
        <v>210</v>
      </c>
      <c r="H16" s="29"/>
      <c r="I16" s="29"/>
      <c r="J16" s="29"/>
      <c r="K16" s="29"/>
      <c r="L16" s="29"/>
      <c r="M16" s="190"/>
      <c r="N16" s="29"/>
      <c r="O16" s="29"/>
    </row>
    <row r="17" spans="1:15" x14ac:dyDescent="0.2">
      <c r="A17" s="209"/>
      <c r="B17" s="29"/>
      <c r="C17" s="208"/>
      <c r="D17" s="29"/>
      <c r="E17" s="213"/>
      <c r="F17" s="29" t="s">
        <v>456</v>
      </c>
      <c r="G17" s="29">
        <v>545</v>
      </c>
      <c r="H17" s="29"/>
      <c r="I17" s="28" t="s">
        <v>0</v>
      </c>
      <c r="J17" s="29"/>
      <c r="K17" s="29"/>
      <c r="L17" s="28" t="s">
        <v>457</v>
      </c>
      <c r="M17" s="28"/>
      <c r="N17" s="29"/>
      <c r="O17" s="29"/>
    </row>
    <row r="18" spans="1:15" x14ac:dyDescent="0.2">
      <c r="A18" s="209"/>
      <c r="B18" s="29"/>
      <c r="C18" s="208"/>
      <c r="D18" s="29"/>
      <c r="E18" s="213"/>
      <c r="F18" s="29" t="s">
        <v>458</v>
      </c>
      <c r="G18" s="29">
        <v>390</v>
      </c>
      <c r="H18" s="29"/>
      <c r="I18" s="29" t="s">
        <v>215</v>
      </c>
      <c r="J18" s="29"/>
      <c r="K18" s="29"/>
      <c r="L18" s="29">
        <v>450</v>
      </c>
      <c r="M18" s="28"/>
      <c r="N18" s="29"/>
      <c r="O18" s="29"/>
    </row>
    <row r="19" spans="1:15" x14ac:dyDescent="0.2">
      <c r="A19" s="209"/>
      <c r="B19" s="29"/>
      <c r="C19" s="208"/>
      <c r="D19" s="29"/>
      <c r="E19" s="213"/>
      <c r="F19" s="29" t="s">
        <v>459</v>
      </c>
      <c r="G19" s="208">
        <v>126.07</v>
      </c>
      <c r="H19" s="29"/>
      <c r="I19" s="29" t="s">
        <v>460</v>
      </c>
      <c r="J19" s="29"/>
      <c r="K19" s="29"/>
      <c r="L19" s="29">
        <v>222</v>
      </c>
      <c r="M19" s="28"/>
      <c r="N19" s="29"/>
      <c r="O19" s="29"/>
    </row>
    <row r="20" spans="1:15" x14ac:dyDescent="0.2">
      <c r="A20" s="206"/>
      <c r="B20" s="29"/>
      <c r="C20" s="29"/>
      <c r="D20" s="29"/>
      <c r="E20" s="213"/>
      <c r="F20" s="29" t="s">
        <v>461</v>
      </c>
      <c r="G20" s="208">
        <v>210</v>
      </c>
      <c r="H20" s="29"/>
      <c r="I20" s="29" t="s">
        <v>214</v>
      </c>
      <c r="J20" s="29" t="s">
        <v>462</v>
      </c>
      <c r="K20" s="29"/>
      <c r="L20" s="29">
        <v>10468.56</v>
      </c>
      <c r="M20" s="28"/>
      <c r="N20" s="29"/>
      <c r="O20" s="29"/>
    </row>
    <row r="21" spans="1:15" x14ac:dyDescent="0.2">
      <c r="A21" s="206"/>
      <c r="B21" s="29"/>
      <c r="C21" s="29"/>
      <c r="D21" s="29"/>
      <c r="E21" s="213"/>
      <c r="F21" s="29" t="s">
        <v>463</v>
      </c>
      <c r="G21" s="208">
        <v>90</v>
      </c>
      <c r="H21" s="29"/>
      <c r="I21" s="29" t="s">
        <v>464</v>
      </c>
      <c r="J21" s="29"/>
      <c r="K21" s="29"/>
      <c r="L21" s="29">
        <v>1922.28</v>
      </c>
      <c r="M21" s="28"/>
      <c r="N21" s="29"/>
      <c r="O21" s="29"/>
    </row>
    <row r="22" spans="1:15" x14ac:dyDescent="0.2">
      <c r="A22" s="206"/>
      <c r="B22" s="29"/>
      <c r="C22" s="29"/>
      <c r="D22" s="29"/>
      <c r="E22" s="213"/>
      <c r="F22" s="29" t="s">
        <v>465</v>
      </c>
      <c r="G22" s="208">
        <v>192</v>
      </c>
      <c r="H22" s="29"/>
      <c r="I22" s="29" t="s">
        <v>501</v>
      </c>
      <c r="J22" s="29"/>
      <c r="K22" s="29"/>
      <c r="L22" s="29">
        <v>2001.21</v>
      </c>
      <c r="M22" s="28"/>
      <c r="N22" s="29"/>
      <c r="O22" s="29"/>
    </row>
    <row r="23" spans="1:15" x14ac:dyDescent="0.2">
      <c r="A23" s="209"/>
      <c r="B23" s="29"/>
      <c r="C23" s="29"/>
      <c r="D23" s="29"/>
      <c r="E23" s="213"/>
      <c r="F23" s="29" t="s">
        <v>466</v>
      </c>
      <c r="G23" s="208">
        <v>180</v>
      </c>
      <c r="H23" s="29"/>
      <c r="I23" s="28" t="s">
        <v>474</v>
      </c>
      <c r="J23" s="29"/>
      <c r="K23" s="29"/>
      <c r="L23" s="28">
        <f>SUM(L18:L22)</f>
        <v>15064.05</v>
      </c>
      <c r="M23" s="212"/>
      <c r="N23" s="29"/>
      <c r="O23" s="29"/>
    </row>
    <row r="24" spans="1:15" x14ac:dyDescent="0.2">
      <c r="A24" s="29"/>
      <c r="B24" s="29"/>
      <c r="C24" s="29"/>
      <c r="D24" s="29"/>
      <c r="E24" s="213"/>
      <c r="F24" s="29" t="s">
        <v>492</v>
      </c>
      <c r="G24" s="29">
        <v>131.44</v>
      </c>
      <c r="H24" s="29"/>
      <c r="I24" s="28" t="s">
        <v>473</v>
      </c>
      <c r="J24" s="29"/>
      <c r="K24" s="29"/>
      <c r="L24" s="29"/>
      <c r="M24" s="212"/>
      <c r="N24" s="29"/>
      <c r="O24" s="29"/>
    </row>
    <row r="25" spans="1:15" x14ac:dyDescent="0.2">
      <c r="A25" s="206"/>
      <c r="B25" s="29"/>
      <c r="C25" s="29"/>
      <c r="D25" s="29"/>
      <c r="E25" s="213"/>
      <c r="F25" s="29" t="s">
        <v>498</v>
      </c>
      <c r="G25" s="208">
        <v>158.85</v>
      </c>
      <c r="H25" s="29"/>
      <c r="I25" s="29"/>
      <c r="J25" s="29"/>
      <c r="K25" s="29"/>
      <c r="L25" s="29"/>
      <c r="M25" s="212" t="s">
        <v>467</v>
      </c>
      <c r="N25" s="29"/>
      <c r="O25" s="29"/>
    </row>
    <row r="26" spans="1:15" x14ac:dyDescent="0.2">
      <c r="A26" s="29"/>
      <c r="B26" s="29"/>
      <c r="C26" s="29"/>
      <c r="D26" s="29"/>
      <c r="E26" s="213"/>
      <c r="F26" s="29" t="s">
        <v>499</v>
      </c>
      <c r="G26" s="208">
        <v>36.229999999999997</v>
      </c>
      <c r="H26" s="29" t="s">
        <v>114</v>
      </c>
      <c r="I26" s="29" t="s">
        <v>468</v>
      </c>
      <c r="J26" s="29"/>
      <c r="K26" s="34"/>
      <c r="L26" s="29"/>
      <c r="M26" s="212" t="s">
        <v>469</v>
      </c>
      <c r="N26" s="29"/>
      <c r="O26" s="29"/>
    </row>
    <row r="27" spans="1:15" x14ac:dyDescent="0.2">
      <c r="A27" s="29"/>
      <c r="B27" s="29"/>
      <c r="C27" s="29"/>
      <c r="D27" s="29"/>
      <c r="E27" s="213"/>
      <c r="F27" s="210"/>
      <c r="G27" s="219"/>
      <c r="H27" s="29"/>
      <c r="I27" s="29" t="s">
        <v>470</v>
      </c>
      <c r="J27" s="29"/>
      <c r="K27" s="29"/>
      <c r="L27" s="34"/>
      <c r="M27" s="29"/>
      <c r="N27" s="29"/>
      <c r="O27" s="29"/>
    </row>
    <row r="28" spans="1:15" x14ac:dyDescent="0.2">
      <c r="A28" s="29"/>
      <c r="B28" s="29"/>
      <c r="C28" s="29"/>
      <c r="D28" s="29"/>
      <c r="E28" s="213"/>
      <c r="F28" s="29"/>
      <c r="G28" s="29"/>
      <c r="H28" s="29"/>
      <c r="I28" s="29" t="s">
        <v>471</v>
      </c>
      <c r="J28" s="29"/>
      <c r="K28" s="28"/>
      <c r="L28" s="29"/>
      <c r="M28" s="214"/>
      <c r="N28" s="29"/>
      <c r="O28" s="29"/>
    </row>
    <row r="29" spans="1:15" x14ac:dyDescent="0.2">
      <c r="A29" s="29"/>
      <c r="B29" s="29"/>
      <c r="C29" s="29"/>
      <c r="D29" s="29"/>
      <c r="E29" s="213"/>
      <c r="F29" s="29"/>
      <c r="G29" s="29"/>
      <c r="H29" s="29"/>
      <c r="I29" s="191" t="s">
        <v>472</v>
      </c>
      <c r="J29" s="29"/>
      <c r="K29" s="28"/>
      <c r="L29" s="28"/>
      <c r="M29" s="214"/>
      <c r="N29" s="29"/>
      <c r="O29" s="29"/>
    </row>
    <row r="30" spans="1:15" x14ac:dyDescent="0.2">
      <c r="A30" s="29"/>
      <c r="B30" s="29"/>
      <c r="C30" s="29"/>
      <c r="D30" s="29"/>
      <c r="E30" s="213"/>
      <c r="F30" s="29"/>
      <c r="G30" s="208"/>
      <c r="H30" s="29"/>
      <c r="I30" s="29" t="s">
        <v>242</v>
      </c>
      <c r="J30" s="29"/>
      <c r="K30" s="28"/>
      <c r="L30" s="28"/>
      <c r="M30" s="214"/>
      <c r="N30" s="29"/>
      <c r="O30" s="29"/>
    </row>
    <row r="31" spans="1:15" x14ac:dyDescent="0.2">
      <c r="A31" s="29" t="s">
        <v>474</v>
      </c>
      <c r="B31" s="29"/>
      <c r="C31" s="28">
        <f>SUM(C5:C30)</f>
        <v>15064.050000000001</v>
      </c>
      <c r="D31" s="29"/>
      <c r="E31" s="213"/>
      <c r="F31" s="29" t="s">
        <v>475</v>
      </c>
      <c r="G31" s="216">
        <f>SUM(G6:G30)</f>
        <v>17653.429999999997</v>
      </c>
      <c r="H31" s="29"/>
      <c r="I31" s="29"/>
      <c r="J31" s="29"/>
      <c r="K31" s="28"/>
      <c r="L31" s="28"/>
      <c r="M31" s="214"/>
      <c r="N31" s="29"/>
      <c r="O31" s="29"/>
    </row>
    <row r="34" spans="1:8" x14ac:dyDescent="0.2">
      <c r="A34" t="s">
        <v>476</v>
      </c>
      <c r="E34">
        <v>-4725.2799999999988</v>
      </c>
      <c r="F34" t="s">
        <v>477</v>
      </c>
    </row>
    <row r="36" spans="1:8" x14ac:dyDescent="0.2">
      <c r="A36" s="30" t="s">
        <v>478</v>
      </c>
    </row>
    <row r="37" spans="1:8" x14ac:dyDescent="0.2">
      <c r="A37" t="s">
        <v>479</v>
      </c>
      <c r="E37">
        <v>2550</v>
      </c>
      <c r="H37" t="s">
        <v>480</v>
      </c>
    </row>
    <row r="38" spans="1:8" x14ac:dyDescent="0.2">
      <c r="A38" t="s">
        <v>481</v>
      </c>
      <c r="F38" t="s">
        <v>87</v>
      </c>
      <c r="G38" s="28" t="s">
        <v>482</v>
      </c>
    </row>
    <row r="39" spans="1:8" x14ac:dyDescent="0.2">
      <c r="A39" t="s">
        <v>483</v>
      </c>
      <c r="E39">
        <v>60</v>
      </c>
      <c r="F39">
        <v>620</v>
      </c>
      <c r="G39">
        <v>-560</v>
      </c>
    </row>
    <row r="40" spans="1:8" x14ac:dyDescent="0.2">
      <c r="A40" t="s">
        <v>484</v>
      </c>
      <c r="E40">
        <v>610</v>
      </c>
      <c r="F40">
        <v>259.99</v>
      </c>
      <c r="G40">
        <v>350.01</v>
      </c>
    </row>
    <row r="41" spans="1:8" x14ac:dyDescent="0.2">
      <c r="A41" t="s">
        <v>485</v>
      </c>
      <c r="E41">
        <v>300</v>
      </c>
      <c r="F41">
        <v>125.4</v>
      </c>
      <c r="G41">
        <v>174.6</v>
      </c>
    </row>
    <row r="42" spans="1:8" x14ac:dyDescent="0.2">
      <c r="A42" t="s">
        <v>486</v>
      </c>
      <c r="E42">
        <v>100</v>
      </c>
      <c r="F42">
        <v>28</v>
      </c>
      <c r="G42">
        <v>27.05</v>
      </c>
      <c r="H42">
        <v>44.95</v>
      </c>
    </row>
    <row r="43" spans="1:8" x14ac:dyDescent="0.2">
      <c r="A43" t="s">
        <v>487</v>
      </c>
      <c r="E43">
        <v>1200</v>
      </c>
      <c r="F43">
        <v>1197.0899999999999</v>
      </c>
      <c r="G43">
        <v>2.91</v>
      </c>
    </row>
    <row r="44" spans="1:8" x14ac:dyDescent="0.2">
      <c r="A44" t="s">
        <v>488</v>
      </c>
      <c r="E44">
        <v>280</v>
      </c>
      <c r="G44">
        <v>280</v>
      </c>
    </row>
    <row r="45" spans="1:8" x14ac:dyDescent="0.2">
      <c r="E45">
        <v>2550</v>
      </c>
      <c r="F45">
        <v>2230.4799999999996</v>
      </c>
      <c r="G45" s="28">
        <v>274.57</v>
      </c>
      <c r="H45" t="s">
        <v>489</v>
      </c>
    </row>
    <row r="46" spans="1:8" x14ac:dyDescent="0.2">
      <c r="A46" t="s">
        <v>490</v>
      </c>
    </row>
    <row r="47" spans="1:8" x14ac:dyDescent="0.2">
      <c r="E47" t="s">
        <v>489</v>
      </c>
      <c r="F47" t="s">
        <v>491</v>
      </c>
    </row>
  </sheetData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5194-6416-4DCC-AFB4-D3A02EC054D0}">
  <sheetPr>
    <pageSetUpPr fitToPage="1"/>
  </sheetPr>
  <dimension ref="A1:W104"/>
  <sheetViews>
    <sheetView tabSelected="1" workbookViewId="0">
      <pane xSplit="3" ySplit="2" topLeftCell="D84" activePane="bottomRight" state="frozen"/>
      <selection pane="topRight" activeCell="D1" sqref="D1"/>
      <selection pane="bottomLeft" activeCell="A3" sqref="A3"/>
      <selection pane="bottomRight" activeCell="B99" sqref="B99"/>
    </sheetView>
  </sheetViews>
  <sheetFormatPr defaultRowHeight="14.25" x14ac:dyDescent="0.2"/>
  <cols>
    <col min="1" max="1" width="4.28515625" style="90" customWidth="1"/>
    <col min="2" max="2" width="36.7109375" style="90" customWidth="1"/>
    <col min="3" max="3" width="10.42578125" bestFit="1" customWidth="1"/>
    <col min="4" max="4" width="12.28515625" style="139" customWidth="1"/>
    <col min="5" max="5" width="11.28515625" bestFit="1" customWidth="1"/>
    <col min="6" max="6" width="12.28515625" customWidth="1"/>
    <col min="7" max="7" width="14.5703125" bestFit="1" customWidth="1"/>
    <col min="8" max="8" width="10.7109375" customWidth="1"/>
    <col min="9" max="9" width="11.5703125" style="55" bestFit="1" customWidth="1"/>
    <col min="10" max="11" width="11.5703125" style="55" customWidth="1"/>
    <col min="14" max="14" width="9.5703125" bestFit="1" customWidth="1"/>
  </cols>
  <sheetData>
    <row r="1" spans="1:23" x14ac:dyDescent="0.2">
      <c r="A1" s="54" t="s">
        <v>216</v>
      </c>
      <c r="B1" s="54"/>
      <c r="C1" s="142"/>
      <c r="D1" s="56" t="s">
        <v>104</v>
      </c>
      <c r="E1" s="57" t="s">
        <v>105</v>
      </c>
      <c r="F1" s="58" t="s">
        <v>106</v>
      </c>
      <c r="G1" s="58" t="s">
        <v>107</v>
      </c>
      <c r="H1" s="59" t="s">
        <v>108</v>
      </c>
      <c r="I1" s="60" t="s">
        <v>109</v>
      </c>
      <c r="J1" s="175" t="s">
        <v>276</v>
      </c>
      <c r="K1" s="175" t="s">
        <v>278</v>
      </c>
      <c r="L1" s="67" t="s">
        <v>110</v>
      </c>
    </row>
    <row r="2" spans="1:23" x14ac:dyDescent="0.2">
      <c r="A2" s="62" t="s">
        <v>1</v>
      </c>
      <c r="B2" s="63"/>
      <c r="C2" s="55"/>
      <c r="D2" s="64" t="s">
        <v>217</v>
      </c>
      <c r="E2" s="65" t="s">
        <v>218</v>
      </c>
      <c r="F2" s="66" t="s">
        <v>219</v>
      </c>
      <c r="G2" s="66" t="s">
        <v>111</v>
      </c>
      <c r="H2" s="67" t="s">
        <v>102</v>
      </c>
      <c r="I2" s="68" t="s">
        <v>220</v>
      </c>
      <c r="J2" s="175" t="s">
        <v>277</v>
      </c>
      <c r="K2" s="175" t="s">
        <v>279</v>
      </c>
      <c r="L2" s="55"/>
      <c r="W2" s="69"/>
    </row>
    <row r="3" spans="1:23" ht="15" x14ac:dyDescent="0.25">
      <c r="A3" s="62" t="s">
        <v>112</v>
      </c>
      <c r="B3" s="63"/>
      <c r="C3" s="142"/>
      <c r="D3" s="70"/>
      <c r="E3" s="71"/>
      <c r="F3" s="72"/>
      <c r="G3" s="72"/>
      <c r="H3" s="71"/>
      <c r="I3" s="71"/>
      <c r="L3" s="61"/>
      <c r="W3" s="73"/>
    </row>
    <row r="4" spans="1:23" x14ac:dyDescent="0.2">
      <c r="A4" s="62"/>
      <c r="B4" s="63" t="s">
        <v>113</v>
      </c>
      <c r="C4" s="55"/>
      <c r="D4" s="75">
        <v>10479</v>
      </c>
      <c r="E4" s="55">
        <v>10710</v>
      </c>
      <c r="F4" s="74">
        <v>5994</v>
      </c>
      <c r="G4" s="74">
        <v>10269</v>
      </c>
      <c r="H4" s="75">
        <f>SUM(G4-E4)</f>
        <v>-441</v>
      </c>
      <c r="I4" s="142">
        <v>11500</v>
      </c>
      <c r="J4" s="176">
        <f>I4/E4</f>
        <v>1.0737628384687208</v>
      </c>
      <c r="K4" s="176">
        <f>I4/G4</f>
        <v>1.1198753530041874</v>
      </c>
      <c r="L4" s="76" t="s">
        <v>254</v>
      </c>
      <c r="M4" s="77"/>
      <c r="N4" s="69"/>
      <c r="O4" s="73"/>
    </row>
    <row r="5" spans="1:23" x14ac:dyDescent="0.2">
      <c r="A5" s="62"/>
      <c r="B5" s="63" t="s">
        <v>261</v>
      </c>
      <c r="C5" s="55"/>
      <c r="D5" s="75"/>
      <c r="E5" s="55"/>
      <c r="F5" s="74"/>
      <c r="G5" s="78">
        <v>650</v>
      </c>
      <c r="H5" s="75">
        <f t="shared" ref="H5:H39" si="0">SUM(G5-E5)</f>
        <v>650</v>
      </c>
      <c r="I5" s="142"/>
      <c r="J5" s="176" t="e">
        <f t="shared" ref="J5:J68" si="1">I5/E5</f>
        <v>#DIV/0!</v>
      </c>
      <c r="K5" s="176">
        <f t="shared" ref="K5:K68" si="2">I5/G5</f>
        <v>0</v>
      </c>
      <c r="L5" s="61" t="s">
        <v>253</v>
      </c>
      <c r="M5" s="77"/>
    </row>
    <row r="6" spans="1:23" x14ac:dyDescent="0.2">
      <c r="A6" s="62"/>
      <c r="B6" s="63" t="s">
        <v>115</v>
      </c>
      <c r="C6" s="55"/>
      <c r="D6" s="75">
        <v>324</v>
      </c>
      <c r="E6" s="55">
        <v>324</v>
      </c>
      <c r="F6" s="74">
        <v>182</v>
      </c>
      <c r="G6" s="74">
        <v>324</v>
      </c>
      <c r="H6" s="75">
        <f t="shared" si="0"/>
        <v>0</v>
      </c>
      <c r="I6" s="142">
        <v>350</v>
      </c>
      <c r="J6" s="176">
        <f t="shared" si="1"/>
        <v>1.0802469135802468</v>
      </c>
      <c r="K6" s="176">
        <f t="shared" si="2"/>
        <v>1.0802469135802468</v>
      </c>
      <c r="L6" s="61"/>
      <c r="M6" s="77"/>
    </row>
    <row r="7" spans="1:23" x14ac:dyDescent="0.2">
      <c r="A7" s="63"/>
      <c r="B7" s="63" t="s">
        <v>116</v>
      </c>
      <c r="C7" s="55"/>
      <c r="D7" s="75">
        <v>130</v>
      </c>
      <c r="E7" s="55">
        <v>120</v>
      </c>
      <c r="F7" s="74">
        <v>44</v>
      </c>
      <c r="G7" s="74">
        <v>62</v>
      </c>
      <c r="H7" s="75">
        <f t="shared" si="0"/>
        <v>-58</v>
      </c>
      <c r="I7" s="142">
        <v>120</v>
      </c>
      <c r="J7" s="176">
        <f t="shared" si="1"/>
        <v>1</v>
      </c>
      <c r="K7" s="176">
        <f t="shared" si="2"/>
        <v>1.935483870967742</v>
      </c>
      <c r="L7" s="61"/>
      <c r="M7" s="77"/>
    </row>
    <row r="8" spans="1:23" ht="14.25" customHeight="1" x14ac:dyDescent="0.2">
      <c r="A8" s="79"/>
      <c r="B8" s="63" t="s">
        <v>117</v>
      </c>
      <c r="C8" s="61"/>
      <c r="D8" s="75">
        <v>0</v>
      </c>
      <c r="E8" s="55">
        <v>400</v>
      </c>
      <c r="F8" s="74">
        <v>0</v>
      </c>
      <c r="G8" s="74">
        <v>0</v>
      </c>
      <c r="H8" s="75">
        <f t="shared" si="0"/>
        <v>-400</v>
      </c>
      <c r="I8" s="142">
        <v>400</v>
      </c>
      <c r="J8" s="176">
        <f t="shared" si="1"/>
        <v>1</v>
      </c>
      <c r="K8" s="176" t="e">
        <f t="shared" si="2"/>
        <v>#DIV/0!</v>
      </c>
      <c r="L8" s="61"/>
      <c r="M8" s="77"/>
    </row>
    <row r="9" spans="1:23" x14ac:dyDescent="0.2">
      <c r="A9" s="62" t="s">
        <v>118</v>
      </c>
      <c r="B9" s="63"/>
      <c r="C9" s="55"/>
      <c r="D9" s="75"/>
      <c r="E9" s="55"/>
      <c r="F9" s="74"/>
      <c r="G9" s="74"/>
      <c r="H9" s="75"/>
      <c r="I9" s="142"/>
      <c r="J9" s="176"/>
      <c r="K9" s="176"/>
      <c r="L9" s="61"/>
      <c r="M9" s="77"/>
    </row>
    <row r="10" spans="1:23" x14ac:dyDescent="0.2">
      <c r="A10" s="62"/>
      <c r="B10" s="63" t="s">
        <v>119</v>
      </c>
      <c r="C10" s="55"/>
      <c r="D10" s="75">
        <v>275</v>
      </c>
      <c r="E10" s="55">
        <v>275</v>
      </c>
      <c r="F10" s="74">
        <v>285</v>
      </c>
      <c r="G10" s="74">
        <v>285</v>
      </c>
      <c r="H10" s="75">
        <f t="shared" si="0"/>
        <v>10</v>
      </c>
      <c r="I10" s="142">
        <v>310</v>
      </c>
      <c r="J10" s="176">
        <f t="shared" si="1"/>
        <v>1.1272727272727272</v>
      </c>
      <c r="K10" s="176">
        <f t="shared" si="2"/>
        <v>1.0877192982456141</v>
      </c>
      <c r="L10" s="61"/>
      <c r="M10" s="77"/>
    </row>
    <row r="11" spans="1:23" ht="15" customHeight="1" x14ac:dyDescent="0.2">
      <c r="A11" s="62"/>
      <c r="B11" s="63" t="s">
        <v>120</v>
      </c>
      <c r="C11" s="55"/>
      <c r="D11" s="75">
        <v>300</v>
      </c>
      <c r="E11" s="55">
        <v>300</v>
      </c>
      <c r="F11" s="74">
        <v>300</v>
      </c>
      <c r="G11" s="74">
        <v>300</v>
      </c>
      <c r="H11" s="75">
        <f t="shared" si="0"/>
        <v>0</v>
      </c>
      <c r="I11" s="142">
        <v>320</v>
      </c>
      <c r="J11" s="176">
        <f t="shared" si="1"/>
        <v>1.0666666666666667</v>
      </c>
      <c r="K11" s="176">
        <f t="shared" si="2"/>
        <v>1.0666666666666667</v>
      </c>
      <c r="L11" s="61" t="s">
        <v>121</v>
      </c>
      <c r="M11" s="77"/>
    </row>
    <row r="12" spans="1:23" ht="15" customHeight="1" x14ac:dyDescent="0.2">
      <c r="A12" s="62"/>
      <c r="B12" s="63" t="s">
        <v>122</v>
      </c>
      <c r="C12" s="55"/>
      <c r="D12" s="75">
        <v>105</v>
      </c>
      <c r="E12" s="55">
        <v>165</v>
      </c>
      <c r="F12" s="74">
        <v>100</v>
      </c>
      <c r="G12" s="74">
        <v>100</v>
      </c>
      <c r="H12" s="75">
        <f t="shared" si="0"/>
        <v>-65</v>
      </c>
      <c r="I12" s="142">
        <v>100</v>
      </c>
      <c r="J12" s="176">
        <f t="shared" si="1"/>
        <v>0.60606060606060608</v>
      </c>
      <c r="K12" s="176">
        <f t="shared" si="2"/>
        <v>1</v>
      </c>
      <c r="L12" s="61"/>
      <c r="M12" s="77"/>
    </row>
    <row r="13" spans="1:23" ht="15" customHeight="1" x14ac:dyDescent="0.2">
      <c r="A13" s="63"/>
      <c r="B13" s="63" t="s">
        <v>123</v>
      </c>
      <c r="C13" s="55"/>
      <c r="D13" s="75">
        <v>455</v>
      </c>
      <c r="E13" s="55">
        <v>464</v>
      </c>
      <c r="F13" s="74">
        <v>461</v>
      </c>
      <c r="G13" s="80">
        <v>461</v>
      </c>
      <c r="H13" s="75">
        <f t="shared" si="0"/>
        <v>-3</v>
      </c>
      <c r="I13" s="142">
        <v>501</v>
      </c>
      <c r="J13" s="176">
        <f t="shared" si="1"/>
        <v>1.0797413793103448</v>
      </c>
      <c r="K13" s="176">
        <f t="shared" si="2"/>
        <v>1.086767895878525</v>
      </c>
      <c r="L13" s="81">
        <v>8.7999999999999995E-2</v>
      </c>
      <c r="M13" s="77"/>
    </row>
    <row r="14" spans="1:23" ht="15" customHeight="1" x14ac:dyDescent="0.2">
      <c r="A14" s="63"/>
      <c r="B14" s="63" t="s">
        <v>124</v>
      </c>
      <c r="C14" s="55"/>
      <c r="D14" s="75">
        <v>35</v>
      </c>
      <c r="E14" s="55">
        <v>35</v>
      </c>
      <c r="F14" s="74">
        <v>35</v>
      </c>
      <c r="G14" s="80">
        <v>35</v>
      </c>
      <c r="H14" s="75">
        <f t="shared" si="0"/>
        <v>0</v>
      </c>
      <c r="I14" s="142">
        <v>35</v>
      </c>
      <c r="J14" s="176">
        <f t="shared" si="1"/>
        <v>1</v>
      </c>
      <c r="K14" s="176">
        <f t="shared" si="2"/>
        <v>1</v>
      </c>
      <c r="L14" s="61"/>
      <c r="M14" s="77"/>
    </row>
    <row r="15" spans="1:23" ht="15" customHeight="1" x14ac:dyDescent="0.2">
      <c r="A15" s="62"/>
      <c r="B15" s="63" t="s">
        <v>125</v>
      </c>
      <c r="C15" s="55"/>
      <c r="D15" s="75">
        <v>1055</v>
      </c>
      <c r="E15" s="55">
        <v>1200</v>
      </c>
      <c r="F15" s="74">
        <v>1137</v>
      </c>
      <c r="G15" s="74">
        <v>1137</v>
      </c>
      <c r="H15" s="75">
        <f t="shared" si="0"/>
        <v>-63</v>
      </c>
      <c r="I15" s="142">
        <v>1200</v>
      </c>
      <c r="J15" s="176">
        <f t="shared" si="1"/>
        <v>1</v>
      </c>
      <c r="K15" s="176">
        <f t="shared" si="2"/>
        <v>1.0554089709762533</v>
      </c>
      <c r="L15" s="61" t="s">
        <v>263</v>
      </c>
      <c r="M15" s="77"/>
    </row>
    <row r="16" spans="1:23" ht="15" customHeight="1" x14ac:dyDescent="0.2">
      <c r="A16" s="62"/>
      <c r="B16" s="63" t="s">
        <v>126</v>
      </c>
      <c r="C16" s="55"/>
      <c r="D16" s="75">
        <v>0</v>
      </c>
      <c r="E16" s="55">
        <v>100</v>
      </c>
      <c r="F16" s="74">
        <v>0</v>
      </c>
      <c r="G16" s="74">
        <v>0</v>
      </c>
      <c r="H16" s="75">
        <f t="shared" si="0"/>
        <v>-100</v>
      </c>
      <c r="I16" s="142">
        <v>100</v>
      </c>
      <c r="J16" s="176">
        <f t="shared" si="1"/>
        <v>1</v>
      </c>
      <c r="K16" s="176" t="e">
        <f t="shared" si="2"/>
        <v>#DIV/0!</v>
      </c>
      <c r="L16" s="61"/>
      <c r="M16" s="77"/>
    </row>
    <row r="17" spans="1:13" ht="15" customHeight="1" x14ac:dyDescent="0.2">
      <c r="A17" s="62"/>
      <c r="B17" s="63" t="s">
        <v>127</v>
      </c>
      <c r="C17" s="55"/>
      <c r="D17" s="75">
        <v>363</v>
      </c>
      <c r="E17" s="55">
        <v>100</v>
      </c>
      <c r="F17" s="74">
        <v>218</v>
      </c>
      <c r="G17" s="74">
        <v>388</v>
      </c>
      <c r="H17" s="75">
        <f t="shared" si="0"/>
        <v>288</v>
      </c>
      <c r="I17" s="142">
        <v>400</v>
      </c>
      <c r="J17" s="176">
        <f t="shared" si="1"/>
        <v>4</v>
      </c>
      <c r="K17" s="176">
        <f t="shared" si="2"/>
        <v>1.0309278350515463</v>
      </c>
      <c r="L17" s="82"/>
      <c r="M17" s="77"/>
    </row>
    <row r="18" spans="1:13" ht="15" customHeight="1" x14ac:dyDescent="0.2">
      <c r="A18" s="63"/>
      <c r="B18" s="63" t="s">
        <v>128</v>
      </c>
      <c r="C18" s="55"/>
      <c r="D18" s="75">
        <v>728</v>
      </c>
      <c r="E18" s="55">
        <v>500</v>
      </c>
      <c r="F18" s="74">
        <v>76</v>
      </c>
      <c r="G18" s="74">
        <v>266</v>
      </c>
      <c r="H18" s="75">
        <f t="shared" si="0"/>
        <v>-234</v>
      </c>
      <c r="I18" s="142">
        <v>266</v>
      </c>
      <c r="J18" s="176">
        <f t="shared" si="1"/>
        <v>0.53200000000000003</v>
      </c>
      <c r="K18" s="176">
        <f t="shared" si="2"/>
        <v>1</v>
      </c>
      <c r="L18" s="82" t="s">
        <v>114</v>
      </c>
      <c r="M18" s="77"/>
    </row>
    <row r="19" spans="1:13" ht="15" customHeight="1" x14ac:dyDescent="0.2">
      <c r="A19" s="63"/>
      <c r="B19" s="63" t="s">
        <v>129</v>
      </c>
      <c r="C19" s="55"/>
      <c r="D19" s="75">
        <v>334</v>
      </c>
      <c r="E19" s="55">
        <v>400</v>
      </c>
      <c r="F19" s="74">
        <v>196</v>
      </c>
      <c r="G19" s="74">
        <v>356</v>
      </c>
      <c r="H19" s="75">
        <f t="shared" si="0"/>
        <v>-44</v>
      </c>
      <c r="I19" s="142">
        <v>400</v>
      </c>
      <c r="J19" s="176">
        <f t="shared" si="1"/>
        <v>1</v>
      </c>
      <c r="K19" s="176">
        <f t="shared" si="2"/>
        <v>1.1235955056179776</v>
      </c>
      <c r="L19" s="82" t="s">
        <v>264</v>
      </c>
      <c r="M19" s="77"/>
    </row>
    <row r="20" spans="1:13" ht="15" customHeight="1" x14ac:dyDescent="0.2">
      <c r="A20" s="63"/>
      <c r="B20" s="63" t="s">
        <v>130</v>
      </c>
      <c r="C20" s="55"/>
      <c r="D20" s="75">
        <v>409</v>
      </c>
      <c r="E20" s="55">
        <v>500</v>
      </c>
      <c r="F20" s="74">
        <v>65</v>
      </c>
      <c r="G20" s="74">
        <v>438</v>
      </c>
      <c r="H20" s="75">
        <f t="shared" si="0"/>
        <v>-62</v>
      </c>
      <c r="I20" s="142">
        <v>500</v>
      </c>
      <c r="J20" s="176">
        <f t="shared" si="1"/>
        <v>1</v>
      </c>
      <c r="K20" s="176">
        <f t="shared" si="2"/>
        <v>1.1415525114155252</v>
      </c>
      <c r="L20" s="82" t="s">
        <v>131</v>
      </c>
      <c r="M20" s="77"/>
    </row>
    <row r="21" spans="1:13" ht="15" customHeight="1" x14ac:dyDescent="0.2">
      <c r="A21" s="62"/>
      <c r="B21" s="63"/>
      <c r="C21" s="55"/>
      <c r="D21" s="75"/>
      <c r="E21" s="55"/>
      <c r="F21" s="74"/>
      <c r="G21" s="80"/>
      <c r="H21" s="75"/>
      <c r="J21" s="176"/>
      <c r="K21" s="176"/>
      <c r="L21" s="82"/>
      <c r="M21" s="77"/>
    </row>
    <row r="22" spans="1:13" ht="13.5" customHeight="1" x14ac:dyDescent="0.2">
      <c r="A22" s="63"/>
      <c r="B22" s="63" t="s">
        <v>252</v>
      </c>
      <c r="C22" s="55"/>
      <c r="D22" s="75"/>
      <c r="E22" s="55"/>
      <c r="F22" s="74">
        <v>117</v>
      </c>
      <c r="G22" s="74">
        <v>117</v>
      </c>
      <c r="H22" s="75">
        <f t="shared" si="0"/>
        <v>117</v>
      </c>
      <c r="J22" s="176"/>
      <c r="K22" s="176"/>
      <c r="L22" s="61"/>
      <c r="M22" s="77"/>
    </row>
    <row r="23" spans="1:13" ht="14.25" customHeight="1" x14ac:dyDescent="0.2">
      <c r="A23" s="79"/>
      <c r="B23" s="63" t="s">
        <v>184</v>
      </c>
      <c r="C23" s="61"/>
      <c r="D23" s="75"/>
      <c r="E23" s="55"/>
      <c r="F23" s="75"/>
      <c r="G23" s="75"/>
      <c r="H23" s="75">
        <f t="shared" si="0"/>
        <v>0</v>
      </c>
      <c r="J23" s="176"/>
      <c r="K23" s="176"/>
      <c r="L23" s="82" t="s">
        <v>187</v>
      </c>
      <c r="M23" s="77"/>
    </row>
    <row r="24" spans="1:13" ht="14.25" customHeight="1" x14ac:dyDescent="0.2">
      <c r="A24" s="79"/>
      <c r="B24" s="63"/>
      <c r="C24" s="55"/>
      <c r="D24" s="75"/>
      <c r="E24" s="55"/>
      <c r="F24" s="75"/>
      <c r="G24" s="75"/>
      <c r="H24" s="75">
        <f t="shared" si="0"/>
        <v>0</v>
      </c>
      <c r="J24" s="176"/>
      <c r="K24" s="176"/>
      <c r="L24" s="82"/>
      <c r="M24" s="77"/>
    </row>
    <row r="25" spans="1:13" x14ac:dyDescent="0.2">
      <c r="A25" s="83" t="s">
        <v>132</v>
      </c>
      <c r="B25" s="63"/>
      <c r="C25" s="55"/>
      <c r="D25" s="75"/>
      <c r="E25" s="55"/>
      <c r="F25" s="74"/>
      <c r="G25" s="74"/>
      <c r="H25" s="75">
        <f t="shared" si="0"/>
        <v>0</v>
      </c>
      <c r="J25" s="176"/>
      <c r="K25" s="176"/>
      <c r="L25" s="61"/>
      <c r="M25" s="77"/>
    </row>
    <row r="26" spans="1:13" x14ac:dyDescent="0.2">
      <c r="A26" s="79"/>
      <c r="B26" s="84" t="s">
        <v>133</v>
      </c>
      <c r="C26" s="55"/>
      <c r="D26" s="75">
        <v>461</v>
      </c>
      <c r="E26" s="55">
        <v>200</v>
      </c>
      <c r="F26" s="74">
        <v>370</v>
      </c>
      <c r="G26" s="74">
        <v>370</v>
      </c>
      <c r="H26" s="75">
        <f t="shared" si="0"/>
        <v>170</v>
      </c>
      <c r="I26" s="142">
        <v>200</v>
      </c>
      <c r="J26" s="176">
        <f t="shared" si="1"/>
        <v>1</v>
      </c>
      <c r="K26" s="176">
        <f t="shared" si="2"/>
        <v>0.54054054054054057</v>
      </c>
      <c r="L26" s="82" t="s">
        <v>134</v>
      </c>
      <c r="M26" s="77"/>
    </row>
    <row r="27" spans="1:13" ht="14.25" customHeight="1" x14ac:dyDescent="0.2">
      <c r="A27" s="79"/>
      <c r="B27" s="85" t="s">
        <v>135</v>
      </c>
      <c r="C27" s="55"/>
      <c r="D27" s="75">
        <v>2344</v>
      </c>
      <c r="E27" s="55">
        <v>2000</v>
      </c>
      <c r="F27" s="74">
        <v>1750</v>
      </c>
      <c r="G27" s="74">
        <v>2450</v>
      </c>
      <c r="H27" s="75">
        <f t="shared" si="0"/>
        <v>450</v>
      </c>
      <c r="I27" s="142">
        <v>2560</v>
      </c>
      <c r="J27" s="176">
        <f t="shared" si="1"/>
        <v>1.28</v>
      </c>
      <c r="K27" s="176">
        <f t="shared" si="2"/>
        <v>1.0448979591836736</v>
      </c>
      <c r="L27" s="86"/>
      <c r="M27" s="77"/>
    </row>
    <row r="28" spans="1:13" ht="14.25" customHeight="1" x14ac:dyDescent="0.2">
      <c r="A28" s="63"/>
      <c r="B28" s="85" t="s">
        <v>136</v>
      </c>
      <c r="C28" s="55"/>
      <c r="D28" s="75">
        <v>260</v>
      </c>
      <c r="E28" s="55">
        <v>500</v>
      </c>
      <c r="F28" s="74">
        <v>861</v>
      </c>
      <c r="G28" s="74">
        <v>1411</v>
      </c>
      <c r="H28" s="75">
        <f t="shared" si="0"/>
        <v>911</v>
      </c>
      <c r="I28" s="142">
        <v>2300</v>
      </c>
      <c r="J28" s="176">
        <f t="shared" si="1"/>
        <v>4.5999999999999996</v>
      </c>
      <c r="K28" s="176">
        <f t="shared" si="2"/>
        <v>1.630049610205528</v>
      </c>
      <c r="L28" s="82" t="s">
        <v>265</v>
      </c>
      <c r="M28" s="77"/>
    </row>
    <row r="29" spans="1:13" ht="14.25" customHeight="1" x14ac:dyDescent="0.2">
      <c r="B29" s="54" t="s">
        <v>137</v>
      </c>
      <c r="C29" s="55"/>
      <c r="D29" s="75">
        <v>2344</v>
      </c>
      <c r="E29" s="55">
        <v>2000</v>
      </c>
      <c r="F29" s="74">
        <v>1100</v>
      </c>
      <c r="G29" s="74">
        <v>1320</v>
      </c>
      <c r="H29" s="75">
        <f t="shared" si="0"/>
        <v>-680</v>
      </c>
      <c r="I29" s="142">
        <v>1440</v>
      </c>
      <c r="J29" s="176">
        <f t="shared" si="1"/>
        <v>0.72</v>
      </c>
      <c r="K29" s="176">
        <f t="shared" si="2"/>
        <v>1.0909090909090908</v>
      </c>
      <c r="L29" s="82"/>
      <c r="M29" s="77"/>
    </row>
    <row r="30" spans="1:13" ht="14.25" customHeight="1" x14ac:dyDescent="0.2">
      <c r="B30" s="54" t="s">
        <v>186</v>
      </c>
      <c r="C30" s="55"/>
      <c r="D30" s="75">
        <v>303</v>
      </c>
      <c r="E30" s="55">
        <v>610</v>
      </c>
      <c r="F30" s="74">
        <v>91</v>
      </c>
      <c r="G30" s="74">
        <v>150</v>
      </c>
      <c r="H30" s="75">
        <f t="shared" si="0"/>
        <v>-460</v>
      </c>
      <c r="I30" s="142">
        <v>300</v>
      </c>
      <c r="J30" s="176">
        <f t="shared" si="1"/>
        <v>0.49180327868852458</v>
      </c>
      <c r="K30" s="176">
        <f t="shared" si="2"/>
        <v>2</v>
      </c>
      <c r="L30" s="82" t="s">
        <v>266</v>
      </c>
      <c r="M30" s="77"/>
    </row>
    <row r="31" spans="1:13" ht="14.25" customHeight="1" x14ac:dyDescent="0.2">
      <c r="A31" s="62" t="s">
        <v>138</v>
      </c>
      <c r="B31" s="63"/>
      <c r="C31" s="61"/>
      <c r="D31" s="75">
        <v>1200</v>
      </c>
      <c r="E31" s="55">
        <v>1100</v>
      </c>
      <c r="F31" s="74">
        <v>350</v>
      </c>
      <c r="G31" s="74">
        <v>550</v>
      </c>
      <c r="H31" s="75">
        <f t="shared" si="0"/>
        <v>-550</v>
      </c>
      <c r="I31" s="142">
        <v>1100</v>
      </c>
      <c r="J31" s="176">
        <f t="shared" si="1"/>
        <v>1</v>
      </c>
      <c r="K31" s="176">
        <f t="shared" si="2"/>
        <v>2</v>
      </c>
      <c r="L31" s="82" t="s">
        <v>267</v>
      </c>
      <c r="M31" s="77"/>
    </row>
    <row r="32" spans="1:13" x14ac:dyDescent="0.2">
      <c r="A32" s="62" t="s">
        <v>139</v>
      </c>
      <c r="B32" s="63"/>
      <c r="C32" s="55"/>
      <c r="D32" s="75"/>
      <c r="E32" s="55"/>
      <c r="F32" s="74"/>
      <c r="G32" s="74"/>
      <c r="H32" s="75"/>
      <c r="J32" s="176"/>
      <c r="K32" s="176"/>
      <c r="L32" s="82"/>
      <c r="M32" s="77"/>
    </row>
    <row r="33" spans="1:15" ht="12.6" customHeight="1" x14ac:dyDescent="0.2">
      <c r="A33" s="63"/>
      <c r="B33" s="63" t="s">
        <v>140</v>
      </c>
      <c r="C33" s="55"/>
      <c r="D33" s="75">
        <v>1423</v>
      </c>
      <c r="E33" s="55">
        <v>2000</v>
      </c>
      <c r="F33" s="74">
        <v>791</v>
      </c>
      <c r="G33" s="74">
        <v>1360</v>
      </c>
      <c r="H33" s="75">
        <f t="shared" si="0"/>
        <v>-640</v>
      </c>
      <c r="I33" s="142">
        <v>5000</v>
      </c>
      <c r="J33" s="176">
        <f t="shared" si="1"/>
        <v>2.5</v>
      </c>
      <c r="K33" s="176">
        <f t="shared" si="2"/>
        <v>3.6764705882352939</v>
      </c>
      <c r="L33" s="82" t="s">
        <v>280</v>
      </c>
      <c r="M33" s="77"/>
    </row>
    <row r="34" spans="1:15" ht="14.25" customHeight="1" x14ac:dyDescent="0.2">
      <c r="A34" s="79"/>
      <c r="B34" s="63" t="s">
        <v>141</v>
      </c>
      <c r="C34" s="63"/>
      <c r="D34" s="74">
        <v>200</v>
      </c>
      <c r="E34" s="55">
        <v>280</v>
      </c>
      <c r="F34" s="74">
        <v>470</v>
      </c>
      <c r="G34" s="74">
        <v>940</v>
      </c>
      <c r="H34" s="75">
        <f t="shared" si="0"/>
        <v>660</v>
      </c>
      <c r="I34" s="142">
        <v>940</v>
      </c>
      <c r="J34" s="176">
        <f t="shared" si="1"/>
        <v>3.3571428571428572</v>
      </c>
      <c r="K34" s="176">
        <f t="shared" si="2"/>
        <v>1</v>
      </c>
      <c r="L34" s="63" t="s">
        <v>268</v>
      </c>
      <c r="M34" s="77"/>
    </row>
    <row r="35" spans="1:15" ht="14.25" customHeight="1" x14ac:dyDescent="0.2">
      <c r="A35" s="79"/>
      <c r="B35" s="63" t="s">
        <v>142</v>
      </c>
      <c r="C35" s="29"/>
      <c r="D35" s="74"/>
      <c r="E35" s="55">
        <v>100</v>
      </c>
      <c r="F35" s="74">
        <v>0</v>
      </c>
      <c r="G35" s="74">
        <v>0</v>
      </c>
      <c r="H35" s="75">
        <f t="shared" si="0"/>
        <v>-100</v>
      </c>
      <c r="I35" s="55" t="s">
        <v>114</v>
      </c>
      <c r="J35" s="176" t="e">
        <f t="shared" si="1"/>
        <v>#VALUE!</v>
      </c>
      <c r="K35" s="176" t="e">
        <f t="shared" si="2"/>
        <v>#VALUE!</v>
      </c>
      <c r="L35" s="63" t="s">
        <v>143</v>
      </c>
      <c r="M35" s="77"/>
    </row>
    <row r="36" spans="1:15" ht="14.25" customHeight="1" x14ac:dyDescent="0.2">
      <c r="A36" s="62" t="s">
        <v>144</v>
      </c>
      <c r="B36" s="63"/>
      <c r="C36" s="29"/>
      <c r="D36" s="74"/>
      <c r="E36" s="55"/>
      <c r="F36" s="74"/>
      <c r="G36" s="74"/>
      <c r="H36" s="75"/>
      <c r="J36" s="176"/>
      <c r="K36" s="176"/>
      <c r="L36" s="63" t="s">
        <v>269</v>
      </c>
      <c r="M36" s="77"/>
    </row>
    <row r="37" spans="1:15" x14ac:dyDescent="0.2">
      <c r="A37" s="79"/>
      <c r="B37" s="63" t="s">
        <v>270</v>
      </c>
      <c r="C37" s="55"/>
      <c r="D37" s="74"/>
      <c r="E37" s="55">
        <v>150</v>
      </c>
      <c r="F37" s="74"/>
      <c r="G37" s="74">
        <v>150</v>
      </c>
      <c r="H37" s="75">
        <f t="shared" si="0"/>
        <v>0</v>
      </c>
      <c r="I37" s="142">
        <v>200</v>
      </c>
      <c r="J37" s="176">
        <f t="shared" si="1"/>
        <v>1.3333333333333333</v>
      </c>
      <c r="K37" s="176">
        <f t="shared" si="2"/>
        <v>1.3333333333333333</v>
      </c>
      <c r="L37" s="87"/>
      <c r="M37" s="77"/>
    </row>
    <row r="38" spans="1:15" s="29" customFormat="1" x14ac:dyDescent="0.2">
      <c r="A38" s="63"/>
      <c r="B38" s="63" t="s">
        <v>145</v>
      </c>
      <c r="D38" s="74">
        <v>46</v>
      </c>
      <c r="E38" s="29">
        <v>50</v>
      </c>
      <c r="F38" s="74">
        <v>50</v>
      </c>
      <c r="G38" s="74">
        <v>50</v>
      </c>
      <c r="H38" s="74">
        <f t="shared" si="0"/>
        <v>0</v>
      </c>
      <c r="I38" s="142">
        <v>50</v>
      </c>
      <c r="J38" s="176">
        <f t="shared" si="1"/>
        <v>1</v>
      </c>
      <c r="K38" s="176">
        <f t="shared" si="2"/>
        <v>1</v>
      </c>
      <c r="L38" s="63"/>
      <c r="M38" s="63"/>
    </row>
    <row r="39" spans="1:15" s="29" customFormat="1" x14ac:dyDescent="0.2">
      <c r="A39" s="63"/>
      <c r="B39" s="63" t="s">
        <v>185</v>
      </c>
      <c r="D39" s="74"/>
      <c r="E39" s="29">
        <v>200</v>
      </c>
      <c r="F39" s="74"/>
      <c r="G39" s="74">
        <v>200</v>
      </c>
      <c r="H39" s="74">
        <f t="shared" si="0"/>
        <v>0</v>
      </c>
      <c r="I39" s="142">
        <v>200</v>
      </c>
      <c r="J39" s="176">
        <f t="shared" si="1"/>
        <v>1</v>
      </c>
      <c r="K39" s="176">
        <f t="shared" si="2"/>
        <v>1</v>
      </c>
      <c r="L39" s="63"/>
      <c r="M39" s="63"/>
    </row>
    <row r="40" spans="1:15" s="29" customFormat="1" ht="18" customHeight="1" x14ac:dyDescent="0.2">
      <c r="A40" s="63"/>
      <c r="B40" s="88" t="s">
        <v>183</v>
      </c>
      <c r="C40" s="55" t="s">
        <v>188</v>
      </c>
      <c r="D40" s="125">
        <f>SUM(D4:D39)</f>
        <v>23573</v>
      </c>
      <c r="E40" s="125">
        <f>SUM(E4:E39)</f>
        <v>24783</v>
      </c>
      <c r="F40" s="125">
        <f>SUM(F4:F39)</f>
        <v>15043</v>
      </c>
      <c r="G40" s="125">
        <f>SUM(G4:G39)</f>
        <v>24139</v>
      </c>
      <c r="H40" s="125">
        <f t="shared" ref="H40:H56" si="3">SUM(G40-E40)</f>
        <v>-644</v>
      </c>
      <c r="I40" s="125">
        <f>SUM(I4:I39)</f>
        <v>30792</v>
      </c>
      <c r="J40" s="176">
        <f t="shared" si="1"/>
        <v>1.2424645926643263</v>
      </c>
      <c r="K40" s="176">
        <f t="shared" si="2"/>
        <v>1.2756120800364554</v>
      </c>
      <c r="L40" s="76">
        <f>SUM(I40-E40)</f>
        <v>6009</v>
      </c>
      <c r="M40" s="63"/>
      <c r="N40" s="51"/>
    </row>
    <row r="41" spans="1:15" s="29" customFormat="1" ht="18" customHeight="1" x14ac:dyDescent="0.25">
      <c r="A41" s="90"/>
      <c r="B41" s="91"/>
      <c r="C41" s="55"/>
      <c r="D41" s="92"/>
      <c r="E41" s="74"/>
      <c r="F41" s="92"/>
      <c r="G41" s="92"/>
      <c r="H41" s="92"/>
      <c r="I41" s="92"/>
      <c r="J41" s="176" t="e">
        <f t="shared" si="1"/>
        <v>#DIV/0!</v>
      </c>
      <c r="K41" s="176"/>
      <c r="L41" s="61"/>
      <c r="M41" s="63"/>
    </row>
    <row r="42" spans="1:15" ht="14.25" customHeight="1" x14ac:dyDescent="0.2">
      <c r="A42" s="62" t="s">
        <v>146</v>
      </c>
      <c r="B42" s="63"/>
      <c r="C42" s="61"/>
      <c r="D42" s="92"/>
      <c r="E42" s="75"/>
      <c r="F42" s="92" t="s">
        <v>286</v>
      </c>
      <c r="G42" s="92">
        <v>3829</v>
      </c>
      <c r="H42" s="93"/>
      <c r="I42" s="94"/>
      <c r="J42" s="176" t="e">
        <f t="shared" si="1"/>
        <v>#DIV/0!</v>
      </c>
      <c r="K42" s="176"/>
      <c r="L42" s="82"/>
      <c r="M42" s="77"/>
      <c r="N42" s="77"/>
    </row>
    <row r="43" spans="1:15" x14ac:dyDescent="0.2">
      <c r="A43" s="63"/>
      <c r="B43" s="63" t="s">
        <v>147</v>
      </c>
      <c r="C43" s="129"/>
      <c r="D43" s="74">
        <v>1075</v>
      </c>
      <c r="E43" s="75">
        <v>3000</v>
      </c>
      <c r="F43" s="92">
        <v>2179</v>
      </c>
      <c r="G43" s="92">
        <v>0</v>
      </c>
      <c r="H43" s="95">
        <f t="shared" si="3"/>
        <v>-3000</v>
      </c>
      <c r="I43" s="96">
        <v>2000</v>
      </c>
      <c r="J43" s="176">
        <f t="shared" si="1"/>
        <v>0.66666666666666663</v>
      </c>
      <c r="K43" s="176" t="e">
        <f t="shared" si="2"/>
        <v>#DIV/0!</v>
      </c>
      <c r="L43" s="97"/>
      <c r="M43" s="98"/>
      <c r="N43" s="77"/>
    </row>
    <row r="44" spans="1:15" ht="14.25" customHeight="1" x14ac:dyDescent="0.2">
      <c r="A44" s="63"/>
      <c r="B44" s="63" t="s">
        <v>257</v>
      </c>
      <c r="C44" s="61"/>
      <c r="D44" s="74"/>
      <c r="E44" s="75">
        <v>200</v>
      </c>
      <c r="F44" s="92">
        <v>200</v>
      </c>
      <c r="G44" s="92">
        <v>0</v>
      </c>
      <c r="H44" s="95">
        <f t="shared" si="3"/>
        <v>-200</v>
      </c>
      <c r="I44" s="99">
        <v>200</v>
      </c>
      <c r="J44" s="176">
        <f t="shared" si="1"/>
        <v>1</v>
      </c>
      <c r="K44" s="176" t="e">
        <f t="shared" si="2"/>
        <v>#DIV/0!</v>
      </c>
      <c r="L44" s="97" t="s">
        <v>271</v>
      </c>
      <c r="M44" s="98"/>
      <c r="N44" s="77"/>
    </row>
    <row r="45" spans="1:15" x14ac:dyDescent="0.2">
      <c r="A45" s="63"/>
      <c r="B45" s="63" t="s">
        <v>52</v>
      </c>
      <c r="C45" s="61"/>
      <c r="D45" s="74">
        <v>1215</v>
      </c>
      <c r="E45" s="75">
        <v>300</v>
      </c>
      <c r="F45" s="92">
        <v>300</v>
      </c>
      <c r="G45" s="92">
        <v>0</v>
      </c>
      <c r="H45" s="95">
        <f t="shared" si="3"/>
        <v>-300</v>
      </c>
      <c r="I45" s="99">
        <v>300</v>
      </c>
      <c r="J45" s="176">
        <f t="shared" si="1"/>
        <v>1</v>
      </c>
      <c r="K45" s="176" t="e">
        <f t="shared" si="2"/>
        <v>#DIV/0!</v>
      </c>
      <c r="L45" s="86" t="s">
        <v>273</v>
      </c>
      <c r="M45" s="100"/>
      <c r="N45" s="77"/>
      <c r="O45" s="73"/>
    </row>
    <row r="46" spans="1:15" x14ac:dyDescent="0.2">
      <c r="A46" s="63"/>
      <c r="B46" s="63" t="s">
        <v>281</v>
      </c>
      <c r="C46" s="61"/>
      <c r="D46" s="92">
        <v>0</v>
      </c>
      <c r="E46" s="75">
        <v>2250</v>
      </c>
      <c r="F46" s="92">
        <v>2250</v>
      </c>
      <c r="G46" s="92">
        <v>1100</v>
      </c>
      <c r="H46" s="101">
        <f>SUM(G46-E46)</f>
        <v>-1150</v>
      </c>
      <c r="I46" s="102"/>
      <c r="J46" s="176">
        <f t="shared" si="1"/>
        <v>0</v>
      </c>
      <c r="K46" s="176">
        <f t="shared" si="2"/>
        <v>0</v>
      </c>
      <c r="L46" s="61" t="s">
        <v>274</v>
      </c>
      <c r="M46" s="77"/>
      <c r="N46" s="77"/>
    </row>
    <row r="47" spans="1:15" x14ac:dyDescent="0.2">
      <c r="A47" s="63"/>
      <c r="B47" s="63" t="s">
        <v>256</v>
      </c>
      <c r="C47" s="61"/>
      <c r="D47" s="92">
        <v>925</v>
      </c>
      <c r="E47" s="75">
        <v>500</v>
      </c>
      <c r="F47" s="92">
        <v>500</v>
      </c>
      <c r="G47" s="92">
        <v>500</v>
      </c>
      <c r="H47" s="95">
        <f t="shared" ref="H47:H49" si="4">SUM(G47-E47)</f>
        <v>0</v>
      </c>
      <c r="I47" s="102">
        <v>500</v>
      </c>
      <c r="J47" s="176">
        <f t="shared" si="1"/>
        <v>1</v>
      </c>
      <c r="K47" s="176">
        <f t="shared" si="2"/>
        <v>1</v>
      </c>
      <c r="L47" s="61" t="s">
        <v>272</v>
      </c>
      <c r="M47" s="77"/>
      <c r="N47" s="77"/>
    </row>
    <row r="48" spans="1:15" x14ac:dyDescent="0.2">
      <c r="A48" s="63"/>
      <c r="B48" s="63" t="s">
        <v>206</v>
      </c>
      <c r="C48" s="61"/>
      <c r="D48" s="92"/>
      <c r="E48" s="75">
        <v>500</v>
      </c>
      <c r="F48" s="92">
        <v>307</v>
      </c>
      <c r="G48" s="92">
        <v>307</v>
      </c>
      <c r="H48" s="95">
        <f t="shared" si="4"/>
        <v>-193</v>
      </c>
      <c r="I48" s="102"/>
      <c r="J48" s="176">
        <f t="shared" si="1"/>
        <v>0</v>
      </c>
      <c r="K48" s="176">
        <f t="shared" si="2"/>
        <v>0</v>
      </c>
      <c r="L48" s="61"/>
      <c r="M48" s="77"/>
      <c r="N48" s="77"/>
    </row>
    <row r="49" spans="1:14" ht="15" thickBot="1" x14ac:dyDescent="0.25">
      <c r="A49" s="54"/>
      <c r="B49" s="54" t="s">
        <v>192</v>
      </c>
      <c r="C49" s="61"/>
      <c r="D49" s="161">
        <f>SUM(D43:D48)</f>
        <v>3215</v>
      </c>
      <c r="E49" s="162">
        <f>SUM(E43:E48)</f>
        <v>6750</v>
      </c>
      <c r="F49" s="163">
        <f>SUM(F43:F48)</f>
        <v>5736</v>
      </c>
      <c r="G49" s="161">
        <f>SUM(G42:G48)</f>
        <v>5736</v>
      </c>
      <c r="H49" s="164">
        <f t="shared" si="4"/>
        <v>-1014</v>
      </c>
      <c r="I49" s="165">
        <f>SUM(I43:I48)</f>
        <v>3000</v>
      </c>
      <c r="J49" s="176">
        <f t="shared" si="1"/>
        <v>0.44444444444444442</v>
      </c>
      <c r="K49" s="176">
        <f t="shared" si="2"/>
        <v>0.52301255230125521</v>
      </c>
      <c r="L49" s="61" t="s">
        <v>4</v>
      </c>
      <c r="M49" s="77"/>
      <c r="N49" s="77"/>
    </row>
    <row r="50" spans="1:14" ht="15" thickTop="1" x14ac:dyDescent="0.2">
      <c r="A50" s="54"/>
      <c r="B50" s="63"/>
      <c r="C50" s="61"/>
      <c r="D50" s="156"/>
      <c r="E50" s="157"/>
      <c r="F50" s="158"/>
      <c r="G50" s="158"/>
      <c r="H50" s="159"/>
      <c r="I50" s="160"/>
      <c r="J50" s="176"/>
      <c r="K50" s="176"/>
      <c r="L50" s="61"/>
      <c r="M50" s="77"/>
      <c r="N50" s="77"/>
    </row>
    <row r="51" spans="1:14" x14ac:dyDescent="0.2">
      <c r="B51" s="140" t="s">
        <v>148</v>
      </c>
      <c r="C51" s="61"/>
      <c r="D51" s="106">
        <v>10001</v>
      </c>
      <c r="E51" s="75">
        <v>3250</v>
      </c>
      <c r="F51" s="92">
        <v>0</v>
      </c>
      <c r="G51" s="92">
        <v>0</v>
      </c>
      <c r="H51" s="95">
        <f t="shared" si="3"/>
        <v>-3250</v>
      </c>
      <c r="I51" s="102">
        <v>5500</v>
      </c>
      <c r="J51" s="176">
        <f t="shared" si="1"/>
        <v>1.6923076923076923</v>
      </c>
      <c r="K51" s="176" t="e">
        <f t="shared" si="2"/>
        <v>#DIV/0!</v>
      </c>
      <c r="L51" s="61">
        <v>5500</v>
      </c>
      <c r="M51" s="77"/>
      <c r="N51" s="77"/>
    </row>
    <row r="52" spans="1:14" x14ac:dyDescent="0.2">
      <c r="A52" s="63"/>
      <c r="B52" s="84"/>
      <c r="C52" s="61"/>
      <c r="D52" s="106"/>
      <c r="E52" s="75"/>
      <c r="F52" s="74">
        <v>8798</v>
      </c>
      <c r="G52" s="92">
        <v>8798</v>
      </c>
      <c r="H52" s="95"/>
      <c r="I52" s="105"/>
      <c r="J52" s="176" t="e">
        <f t="shared" si="1"/>
        <v>#DIV/0!</v>
      </c>
      <c r="K52" s="176">
        <f t="shared" si="2"/>
        <v>0</v>
      </c>
      <c r="L52" s="61" t="s">
        <v>260</v>
      </c>
      <c r="M52" s="77"/>
      <c r="N52" s="77"/>
    </row>
    <row r="53" spans="1:14" x14ac:dyDescent="0.2">
      <c r="A53" s="107"/>
      <c r="B53" s="141" t="s">
        <v>191</v>
      </c>
      <c r="C53" s="55" t="s">
        <v>189</v>
      </c>
      <c r="D53" s="108">
        <f>SUM(D49:D52)</f>
        <v>13216</v>
      </c>
      <c r="E53" s="109">
        <f>SUM(E49:E52)</f>
        <v>10000</v>
      </c>
      <c r="F53" s="110">
        <f t="shared" ref="F53:G53" si="5">SUM(F49:F52)</f>
        <v>14534</v>
      </c>
      <c r="G53" s="110">
        <f t="shared" si="5"/>
        <v>14534</v>
      </c>
      <c r="H53" s="111">
        <f t="shared" si="3"/>
        <v>4534</v>
      </c>
      <c r="I53" s="112">
        <f>SUM(I49:I52)</f>
        <v>8500</v>
      </c>
      <c r="J53" s="176">
        <f t="shared" si="1"/>
        <v>0.85</v>
      </c>
      <c r="K53" s="176">
        <f t="shared" si="2"/>
        <v>0.58483555800192655</v>
      </c>
      <c r="L53" s="55"/>
    </row>
    <row r="54" spans="1:14" x14ac:dyDescent="0.2">
      <c r="A54" s="107"/>
      <c r="B54" s="88"/>
      <c r="C54" s="55"/>
      <c r="D54" s="108"/>
      <c r="E54" s="109"/>
      <c r="F54" s="110"/>
      <c r="G54" s="110"/>
      <c r="H54" s="111"/>
      <c r="I54" s="112"/>
      <c r="J54" s="176"/>
      <c r="K54" s="176"/>
      <c r="L54" s="55"/>
    </row>
    <row r="55" spans="1:14" ht="15" x14ac:dyDescent="0.25">
      <c r="A55" s="113"/>
      <c r="B55" s="88" t="s">
        <v>182</v>
      </c>
      <c r="C55" s="55" t="s">
        <v>190</v>
      </c>
      <c r="D55" s="166">
        <f>SUM(D40+D53)</f>
        <v>36789</v>
      </c>
      <c r="E55" s="167">
        <f t="shared" ref="E55:I55" si="6">SUM(E40+E53)</f>
        <v>34783</v>
      </c>
      <c r="F55" s="168">
        <f t="shared" si="6"/>
        <v>29577</v>
      </c>
      <c r="G55" s="169">
        <f t="shared" si="6"/>
        <v>38673</v>
      </c>
      <c r="H55" s="170">
        <f t="shared" ref="H55" si="7">SUM(G55-E55)</f>
        <v>3890</v>
      </c>
      <c r="I55" s="125">
        <f t="shared" si="6"/>
        <v>39292</v>
      </c>
      <c r="J55" s="176">
        <f t="shared" si="1"/>
        <v>1.1296322916367192</v>
      </c>
      <c r="K55" s="176">
        <f t="shared" si="2"/>
        <v>1.0160059990174024</v>
      </c>
      <c r="L55" s="55"/>
    </row>
    <row r="56" spans="1:14" ht="15" x14ac:dyDescent="0.25">
      <c r="A56" s="62" t="s">
        <v>0</v>
      </c>
      <c r="B56" s="116"/>
      <c r="C56" s="61"/>
      <c r="D56" s="92"/>
      <c r="E56" s="75"/>
      <c r="F56" s="92"/>
      <c r="G56" s="117"/>
      <c r="H56" s="118">
        <f t="shared" si="3"/>
        <v>0</v>
      </c>
      <c r="I56" s="117"/>
      <c r="J56" s="176"/>
      <c r="K56" s="176"/>
      <c r="L56" s="119"/>
      <c r="N56" s="120"/>
    </row>
    <row r="57" spans="1:14" x14ac:dyDescent="0.2">
      <c r="A57" s="63"/>
      <c r="B57" s="63" t="s">
        <v>149</v>
      </c>
      <c r="C57" s="61"/>
      <c r="D57" s="92">
        <v>34148</v>
      </c>
      <c r="E57" s="75">
        <v>35172</v>
      </c>
      <c r="F57" s="92">
        <v>35172</v>
      </c>
      <c r="G57" s="117">
        <v>35172</v>
      </c>
      <c r="H57" s="118"/>
      <c r="I57" s="121">
        <v>37947</v>
      </c>
      <c r="J57" s="176">
        <f>(I57-E57)/E57*100</f>
        <v>7.8897987035141588</v>
      </c>
      <c r="K57" s="176">
        <f t="shared" si="2"/>
        <v>1.0788979870351416</v>
      </c>
      <c r="L57" s="122" t="s">
        <v>282</v>
      </c>
    </row>
    <row r="58" spans="1:14" ht="15" x14ac:dyDescent="0.25">
      <c r="A58" s="63"/>
      <c r="B58" s="63" t="s">
        <v>150</v>
      </c>
      <c r="C58" s="61"/>
      <c r="D58" s="92">
        <v>170</v>
      </c>
      <c r="E58" s="75">
        <v>140</v>
      </c>
      <c r="F58" s="92"/>
      <c r="G58" s="117">
        <v>143</v>
      </c>
      <c r="H58" s="118"/>
      <c r="I58" s="92">
        <v>145</v>
      </c>
      <c r="J58" s="176">
        <f t="shared" si="1"/>
        <v>1.0357142857142858</v>
      </c>
      <c r="K58" s="176">
        <f t="shared" si="2"/>
        <v>1.013986013986014</v>
      </c>
      <c r="L58" s="61"/>
      <c r="N58" s="120"/>
    </row>
    <row r="59" spans="1:14" x14ac:dyDescent="0.2">
      <c r="A59" s="63"/>
      <c r="B59" s="63" t="s">
        <v>151</v>
      </c>
      <c r="C59" s="61"/>
      <c r="D59" s="92"/>
      <c r="E59" s="75"/>
      <c r="F59" s="123"/>
      <c r="G59" s="117"/>
      <c r="H59" s="118"/>
      <c r="I59" s="92">
        <v>0</v>
      </c>
      <c r="J59" s="176"/>
      <c r="K59" s="176"/>
      <c r="L59" s="61"/>
    </row>
    <row r="60" spans="1:14" x14ac:dyDescent="0.2">
      <c r="A60" s="63"/>
      <c r="B60" s="63" t="s">
        <v>152</v>
      </c>
      <c r="C60" s="61"/>
      <c r="D60" s="92">
        <v>250</v>
      </c>
      <c r="E60" s="75">
        <v>0</v>
      </c>
      <c r="F60" s="123"/>
      <c r="G60" s="117">
        <v>0</v>
      </c>
      <c r="H60" s="118"/>
      <c r="I60" s="92"/>
      <c r="J60" s="176"/>
      <c r="K60" s="176"/>
      <c r="L60" s="61"/>
    </row>
    <row r="61" spans="1:14" x14ac:dyDescent="0.2">
      <c r="A61" s="54" t="s">
        <v>153</v>
      </c>
      <c r="B61" s="63"/>
      <c r="C61" s="61"/>
      <c r="D61" s="103">
        <f>SUM(D57:D60)</f>
        <v>34568</v>
      </c>
      <c r="E61" s="104">
        <f>SUM(E57:E60)</f>
        <v>35312</v>
      </c>
      <c r="F61" s="124">
        <f t="shared" ref="F61:I61" si="8">SUM(F57:F60)</f>
        <v>35172</v>
      </c>
      <c r="G61" s="114">
        <f t="shared" si="8"/>
        <v>35315</v>
      </c>
      <c r="H61" s="115">
        <f t="shared" ref="H61" si="9">SUM(G61-E61)</f>
        <v>3</v>
      </c>
      <c r="I61" s="103">
        <f t="shared" si="8"/>
        <v>38092</v>
      </c>
      <c r="J61" s="176">
        <f t="shared" si="1"/>
        <v>1.0787267784322609</v>
      </c>
      <c r="K61" s="176">
        <f t="shared" si="2"/>
        <v>1.0786351408749824</v>
      </c>
      <c r="L61" s="61"/>
    </row>
    <row r="62" spans="1:14" x14ac:dyDescent="0.2">
      <c r="A62" s="63"/>
      <c r="B62" s="85" t="s">
        <v>154</v>
      </c>
      <c r="C62" s="61"/>
      <c r="D62" s="92">
        <v>26236</v>
      </c>
      <c r="E62" s="75"/>
      <c r="F62" s="123">
        <v>8511</v>
      </c>
      <c r="G62" s="117">
        <v>8511</v>
      </c>
      <c r="H62" s="118"/>
      <c r="I62" s="92"/>
      <c r="J62" s="176" t="e">
        <f t="shared" si="1"/>
        <v>#DIV/0!</v>
      </c>
      <c r="K62" s="176">
        <f t="shared" si="2"/>
        <v>0</v>
      </c>
      <c r="L62" s="61" t="s">
        <v>262</v>
      </c>
    </row>
    <row r="63" spans="1:14" x14ac:dyDescent="0.2">
      <c r="A63" s="63"/>
      <c r="B63" s="63"/>
      <c r="C63" s="61"/>
      <c r="D63" s="103">
        <v>0</v>
      </c>
      <c r="E63" s="75"/>
      <c r="F63" s="92">
        <v>2115</v>
      </c>
      <c r="G63" s="117">
        <v>1755</v>
      </c>
      <c r="H63" s="118"/>
      <c r="I63" s="117">
        <v>1200</v>
      </c>
      <c r="J63" s="176" t="e">
        <f t="shared" si="1"/>
        <v>#DIV/0!</v>
      </c>
      <c r="K63" s="176">
        <f t="shared" si="2"/>
        <v>0.68376068376068377</v>
      </c>
      <c r="L63" s="61" t="s">
        <v>255</v>
      </c>
    </row>
    <row r="64" spans="1:14" x14ac:dyDescent="0.2">
      <c r="A64" s="62"/>
      <c r="B64" s="88" t="s">
        <v>155</v>
      </c>
      <c r="C64" s="61"/>
      <c r="D64" s="103">
        <f>SUM(D61:D63)</f>
        <v>60804</v>
      </c>
      <c r="E64" s="104">
        <f t="shared" ref="E64:I64" si="10">SUM(E61:E63)</f>
        <v>35312</v>
      </c>
      <c r="F64" s="103">
        <f t="shared" si="10"/>
        <v>45798</v>
      </c>
      <c r="G64" s="114">
        <f t="shared" si="10"/>
        <v>45581</v>
      </c>
      <c r="H64" s="115">
        <f t="shared" ref="H64" si="11">SUM(G64-E64)</f>
        <v>10269</v>
      </c>
      <c r="I64" s="89">
        <f t="shared" si="10"/>
        <v>39292</v>
      </c>
      <c r="J64" s="176">
        <f t="shared" si="1"/>
        <v>1.112709560489352</v>
      </c>
      <c r="K64" s="176">
        <f t="shared" si="2"/>
        <v>0.86202584410170902</v>
      </c>
      <c r="L64" s="61"/>
    </row>
    <row r="65" spans="1:12" x14ac:dyDescent="0.2">
      <c r="A65" s="62"/>
      <c r="B65" s="63"/>
      <c r="C65" s="61"/>
      <c r="D65" s="92"/>
      <c r="E65" s="75"/>
      <c r="F65" s="92"/>
      <c r="G65" s="117"/>
      <c r="H65" s="118"/>
      <c r="I65" s="117"/>
      <c r="J65" s="176"/>
      <c r="K65" s="176"/>
      <c r="L65" s="61"/>
    </row>
    <row r="66" spans="1:12" x14ac:dyDescent="0.2">
      <c r="A66" s="62"/>
      <c r="B66" s="88" t="s">
        <v>156</v>
      </c>
      <c r="C66" s="61"/>
      <c r="D66" s="92">
        <f t="shared" ref="D66:F66" si="12">SUM(D53+D40)</f>
        <v>36789</v>
      </c>
      <c r="E66" s="75">
        <f t="shared" si="12"/>
        <v>34783</v>
      </c>
      <c r="F66" s="92">
        <f t="shared" si="12"/>
        <v>29577</v>
      </c>
      <c r="G66" s="92">
        <f>SUM(G53+G40)</f>
        <v>38673</v>
      </c>
      <c r="H66" s="118">
        <f t="shared" ref="H66" si="13">SUM(G66-E66)</f>
        <v>3890</v>
      </c>
      <c r="I66" s="92">
        <f t="shared" ref="I66" si="14">SUM(I53+I40)</f>
        <v>39292</v>
      </c>
      <c r="J66" s="176">
        <f t="shared" si="1"/>
        <v>1.1296322916367192</v>
      </c>
      <c r="K66" s="176">
        <f t="shared" si="2"/>
        <v>1.0160059990174024</v>
      </c>
      <c r="L66" s="61"/>
    </row>
    <row r="67" spans="1:12" x14ac:dyDescent="0.2">
      <c r="A67" s="62"/>
      <c r="B67" s="116"/>
      <c r="C67" s="61"/>
      <c r="D67" s="92"/>
      <c r="E67" s="75"/>
      <c r="F67" s="92"/>
      <c r="G67" s="117"/>
      <c r="H67" s="118"/>
      <c r="I67" s="117"/>
      <c r="J67" s="176"/>
      <c r="K67" s="176"/>
      <c r="L67" s="61"/>
    </row>
    <row r="68" spans="1:12" x14ac:dyDescent="0.2">
      <c r="A68" s="62"/>
      <c r="B68" s="88" t="s">
        <v>157</v>
      </c>
      <c r="C68" s="61"/>
      <c r="D68" s="103">
        <f>SUM(D64-D66)</f>
        <v>24015</v>
      </c>
      <c r="E68" s="89">
        <f t="shared" ref="E68:I68" si="15">SUM(E64-E66)</f>
        <v>529</v>
      </c>
      <c r="F68" s="103">
        <f t="shared" si="15"/>
        <v>16221</v>
      </c>
      <c r="G68" s="114">
        <f t="shared" si="15"/>
        <v>6908</v>
      </c>
      <c r="H68" s="114">
        <f t="shared" ref="H68" si="16">SUM(G68-E68)</f>
        <v>6379</v>
      </c>
      <c r="I68" s="125">
        <f t="shared" si="15"/>
        <v>0</v>
      </c>
      <c r="J68" s="176">
        <f t="shared" si="1"/>
        <v>0</v>
      </c>
      <c r="K68" s="176">
        <f t="shared" si="2"/>
        <v>0</v>
      </c>
      <c r="L68" s="61"/>
    </row>
    <row r="69" spans="1:12" ht="12.75" x14ac:dyDescent="0.2">
      <c r="A69" s="62"/>
      <c r="B69" s="63"/>
      <c r="C69" s="61"/>
      <c r="D69" s="74"/>
      <c r="E69" s="75"/>
      <c r="F69" s="118"/>
      <c r="G69" s="117"/>
      <c r="H69" s="118"/>
      <c r="I69" s="117"/>
      <c r="J69" s="63"/>
      <c r="K69" s="63"/>
      <c r="L69" s="61"/>
    </row>
    <row r="70" spans="1:12" ht="12.75" x14ac:dyDescent="0.2">
      <c r="A70" s="62"/>
      <c r="B70" s="63"/>
      <c r="C70" s="61"/>
      <c r="D70" s="126"/>
      <c r="E70" s="67" t="s">
        <v>158</v>
      </c>
      <c r="F70" s="67"/>
      <c r="G70" s="54" t="s">
        <v>159</v>
      </c>
      <c r="H70" s="61"/>
      <c r="I70" s="54" t="s">
        <v>160</v>
      </c>
      <c r="J70" s="54"/>
      <c r="K70" s="54"/>
      <c r="L70" s="61"/>
    </row>
    <row r="71" spans="1:12" ht="15" x14ac:dyDescent="0.25">
      <c r="A71" s="113"/>
      <c r="B71" s="54" t="s">
        <v>161</v>
      </c>
      <c r="C71" s="61"/>
      <c r="D71" s="126"/>
      <c r="E71" s="127">
        <v>11443</v>
      </c>
      <c r="F71" s="67"/>
      <c r="G71" s="54">
        <v>10288</v>
      </c>
      <c r="H71" s="61"/>
      <c r="I71" s="63">
        <v>23000</v>
      </c>
      <c r="J71" s="63" t="s">
        <v>285</v>
      </c>
      <c r="K71" s="63"/>
      <c r="L71" s="55"/>
    </row>
    <row r="72" spans="1:12" ht="15" x14ac:dyDescent="0.25">
      <c r="A72" s="113"/>
      <c r="B72" s="63" t="s">
        <v>96</v>
      </c>
      <c r="C72" s="61"/>
      <c r="D72" s="126"/>
      <c r="E72" s="76">
        <v>10293</v>
      </c>
      <c r="F72" s="61"/>
      <c r="G72" s="63">
        <v>9838</v>
      </c>
      <c r="H72" s="61"/>
      <c r="I72" s="63">
        <v>18500</v>
      </c>
      <c r="J72" s="63"/>
      <c r="K72" s="63"/>
      <c r="L72" s="55"/>
    </row>
    <row r="73" spans="1:12" ht="15" x14ac:dyDescent="0.25">
      <c r="A73" s="113"/>
      <c r="B73" s="63" t="s">
        <v>284</v>
      </c>
      <c r="C73" s="61"/>
      <c r="D73" s="126"/>
      <c r="E73" s="76">
        <v>1150</v>
      </c>
      <c r="F73" s="61"/>
      <c r="G73" s="63">
        <v>450</v>
      </c>
      <c r="H73" s="61"/>
      <c r="I73" s="63">
        <v>4500</v>
      </c>
      <c r="J73" s="63"/>
      <c r="K73" s="63"/>
      <c r="L73" s="55"/>
    </row>
    <row r="74" spans="1:12" ht="15" x14ac:dyDescent="0.25">
      <c r="A74" s="113"/>
      <c r="B74" s="63"/>
      <c r="C74" s="61"/>
      <c r="D74" s="126"/>
      <c r="E74" s="76"/>
      <c r="F74" s="61"/>
      <c r="G74" s="63"/>
      <c r="H74" s="61"/>
      <c r="I74" s="63"/>
      <c r="J74" s="63"/>
      <c r="K74" s="63"/>
      <c r="L74" s="55"/>
    </row>
    <row r="75" spans="1:12" ht="15" x14ac:dyDescent="0.25">
      <c r="A75" s="113"/>
      <c r="B75" s="54" t="s">
        <v>258</v>
      </c>
      <c r="C75" s="61"/>
      <c r="D75" s="126"/>
      <c r="E75" s="76"/>
      <c r="F75" s="67"/>
      <c r="G75" s="54"/>
      <c r="H75" s="61"/>
      <c r="I75" s="67"/>
      <c r="J75" s="67"/>
      <c r="K75" s="67"/>
      <c r="L75" s="55"/>
    </row>
    <row r="76" spans="1:12" ht="15" x14ac:dyDescent="0.25">
      <c r="A76" s="113"/>
      <c r="B76" s="54" t="s">
        <v>159</v>
      </c>
      <c r="C76" s="61"/>
      <c r="D76" s="126">
        <v>21755</v>
      </c>
      <c r="E76" s="76" t="s">
        <v>162</v>
      </c>
      <c r="F76" s="67"/>
      <c r="G76" s="54"/>
      <c r="H76" s="61"/>
      <c r="I76" s="67"/>
      <c r="J76" s="67"/>
      <c r="K76" s="67"/>
      <c r="L76" s="55"/>
    </row>
    <row r="77" spans="1:12" ht="15" x14ac:dyDescent="0.25">
      <c r="A77" s="113"/>
      <c r="B77" s="54" t="s">
        <v>158</v>
      </c>
      <c r="C77" s="61"/>
      <c r="D77" s="126">
        <v>11443</v>
      </c>
      <c r="E77" s="76"/>
      <c r="F77" s="67"/>
      <c r="G77" s="54"/>
      <c r="H77" s="61"/>
      <c r="I77" s="67"/>
      <c r="J77" s="67"/>
      <c r="K77" s="67"/>
      <c r="L77" s="55"/>
    </row>
    <row r="78" spans="1:12" ht="15" x14ac:dyDescent="0.25">
      <c r="A78" s="113"/>
      <c r="B78" s="63" t="s">
        <v>163</v>
      </c>
      <c r="C78" s="61"/>
      <c r="D78" s="126">
        <v>3254</v>
      </c>
      <c r="E78" s="76"/>
      <c r="F78" s="67"/>
      <c r="G78" s="54"/>
      <c r="H78" s="61"/>
      <c r="I78" s="67"/>
      <c r="J78" s="67"/>
      <c r="K78" s="67"/>
      <c r="L78" s="55"/>
    </row>
    <row r="79" spans="1:12" ht="15" x14ac:dyDescent="0.25">
      <c r="A79" s="113"/>
      <c r="B79" s="63" t="s">
        <v>164</v>
      </c>
      <c r="C79" s="61"/>
      <c r="D79" s="126">
        <v>27024.95</v>
      </c>
      <c r="E79" s="76"/>
      <c r="F79" s="67"/>
      <c r="G79" s="63"/>
      <c r="H79" s="61"/>
      <c r="I79" s="61"/>
      <c r="J79" s="61"/>
      <c r="K79" s="61"/>
      <c r="L79" s="55"/>
    </row>
    <row r="80" spans="1:12" ht="15" x14ac:dyDescent="0.25">
      <c r="A80" s="113"/>
      <c r="B80" s="63" t="s">
        <v>165</v>
      </c>
      <c r="C80" s="61"/>
      <c r="D80" s="126">
        <v>34500</v>
      </c>
      <c r="E80" s="76"/>
      <c r="F80" s="61"/>
      <c r="G80" s="63"/>
      <c r="H80" s="61"/>
      <c r="I80" s="61"/>
      <c r="J80" s="61"/>
      <c r="K80" s="61"/>
      <c r="L80" s="55"/>
    </row>
    <row r="81" spans="1:12" ht="15" x14ac:dyDescent="0.25">
      <c r="A81" s="113"/>
      <c r="B81" s="63"/>
      <c r="C81" s="61"/>
      <c r="D81" s="126">
        <v>13977</v>
      </c>
      <c r="E81" s="76"/>
      <c r="F81" s="61"/>
      <c r="G81" s="63"/>
      <c r="H81" s="61"/>
      <c r="I81" s="61"/>
      <c r="J81" s="61"/>
      <c r="K81" s="61"/>
      <c r="L81" s="55"/>
    </row>
    <row r="82" spans="1:12" x14ac:dyDescent="0.2">
      <c r="B82" s="63"/>
      <c r="C82" s="61"/>
      <c r="D82" s="126"/>
      <c r="E82" s="61"/>
      <c r="F82" s="61"/>
      <c r="G82" s="63"/>
      <c r="H82" s="61"/>
      <c r="I82" s="82"/>
      <c r="J82" s="82"/>
      <c r="K82" s="82"/>
      <c r="L82" s="55"/>
    </row>
    <row r="83" spans="1:12" x14ac:dyDescent="0.2">
      <c r="B83" s="54" t="s">
        <v>166</v>
      </c>
      <c r="C83" s="61"/>
      <c r="D83" s="126"/>
      <c r="E83" s="61"/>
      <c r="F83" s="129" t="s">
        <v>167</v>
      </c>
      <c r="G83" s="130" t="s">
        <v>168</v>
      </c>
      <c r="H83" s="61" t="s">
        <v>169</v>
      </c>
      <c r="I83" s="82"/>
      <c r="J83" s="82"/>
      <c r="K83" s="82"/>
      <c r="L83" s="55"/>
    </row>
    <row r="84" spans="1:12" x14ac:dyDescent="0.2">
      <c r="B84" s="63" t="s">
        <v>170</v>
      </c>
      <c r="C84" s="61"/>
      <c r="D84" s="126" t="s">
        <v>171</v>
      </c>
      <c r="E84" s="61"/>
      <c r="F84" s="174">
        <v>32835</v>
      </c>
      <c r="G84" s="174">
        <v>71.180000000000007</v>
      </c>
      <c r="H84" s="61"/>
      <c r="I84" s="82"/>
      <c r="J84" s="82"/>
      <c r="K84" s="82"/>
      <c r="L84" s="55"/>
    </row>
    <row r="85" spans="1:12" ht="15" x14ac:dyDescent="0.25">
      <c r="A85" s="133"/>
      <c r="B85" s="63"/>
      <c r="C85" s="61"/>
      <c r="D85" s="126"/>
      <c r="E85" s="61"/>
      <c r="F85" s="174">
        <v>33820</v>
      </c>
      <c r="G85" s="172">
        <v>73.290000000000006</v>
      </c>
      <c r="H85" s="61"/>
      <c r="I85" s="82"/>
      <c r="J85" s="82"/>
      <c r="K85" s="82"/>
      <c r="L85" s="55"/>
    </row>
    <row r="86" spans="1:12" ht="15" x14ac:dyDescent="0.25">
      <c r="A86" s="113"/>
      <c r="B86" s="63" t="s">
        <v>172</v>
      </c>
      <c r="C86" s="61"/>
      <c r="D86" s="135"/>
      <c r="E86" s="135"/>
      <c r="F86" s="136">
        <v>34477</v>
      </c>
      <c r="G86" s="172">
        <v>74.709999999999994</v>
      </c>
      <c r="H86" s="61"/>
      <c r="I86" s="137"/>
      <c r="J86" s="137"/>
      <c r="K86" s="137"/>
      <c r="L86" s="55"/>
    </row>
    <row r="87" spans="1:12" x14ac:dyDescent="0.2">
      <c r="A87"/>
      <c r="B87" s="63" t="s">
        <v>173</v>
      </c>
      <c r="C87" s="61"/>
      <c r="D87" s="126"/>
      <c r="E87" s="61"/>
      <c r="F87" s="87">
        <v>34148</v>
      </c>
      <c r="G87" s="172">
        <v>74</v>
      </c>
      <c r="H87" s="61"/>
      <c r="I87" s="61"/>
      <c r="J87" s="61"/>
      <c r="K87" s="61"/>
      <c r="L87" s="55"/>
    </row>
    <row r="88" spans="1:12" x14ac:dyDescent="0.2">
      <c r="A88"/>
      <c r="B88" s="88"/>
      <c r="C88" s="61"/>
      <c r="D88" s="126"/>
      <c r="E88" s="85"/>
      <c r="F88" s="87">
        <v>35172</v>
      </c>
      <c r="G88" s="172">
        <v>76</v>
      </c>
      <c r="H88" s="61"/>
      <c r="I88" s="61"/>
      <c r="J88" s="61"/>
      <c r="K88" s="61"/>
      <c r="L88" s="55"/>
    </row>
    <row r="89" spans="1:12" x14ac:dyDescent="0.2">
      <c r="A89"/>
      <c r="B89" s="88" t="s">
        <v>275</v>
      </c>
      <c r="C89" s="61"/>
      <c r="D89" s="126"/>
      <c r="E89" s="138"/>
      <c r="F89" s="173"/>
      <c r="G89" s="134"/>
      <c r="H89" s="61"/>
      <c r="I89" s="61"/>
      <c r="J89" s="61"/>
      <c r="K89" s="61"/>
      <c r="L89" s="55"/>
    </row>
    <row r="90" spans="1:12" x14ac:dyDescent="0.2">
      <c r="A90"/>
      <c r="B90" s="88"/>
      <c r="C90" s="61"/>
      <c r="D90" s="126"/>
      <c r="E90" s="61" t="s">
        <v>283</v>
      </c>
      <c r="F90" s="173">
        <v>37947</v>
      </c>
      <c r="G90" s="132">
        <v>81.96</v>
      </c>
      <c r="H90" s="61"/>
      <c r="I90" s="61"/>
      <c r="J90" s="61"/>
      <c r="K90" s="61"/>
      <c r="L90" s="55"/>
    </row>
    <row r="91" spans="1:12" x14ac:dyDescent="0.2">
      <c r="B91" s="128" t="s">
        <v>174</v>
      </c>
      <c r="C91" s="61"/>
      <c r="D91" s="126">
        <v>23551</v>
      </c>
      <c r="E91" s="61"/>
      <c r="F91" s="82"/>
      <c r="G91" s="61"/>
      <c r="H91" s="61"/>
      <c r="I91" s="61"/>
      <c r="J91" s="61"/>
      <c r="K91" s="61"/>
      <c r="L91" s="55"/>
    </row>
    <row r="92" spans="1:12" x14ac:dyDescent="0.2">
      <c r="B92" s="63" t="s">
        <v>175</v>
      </c>
      <c r="C92" s="61"/>
      <c r="D92" s="126">
        <v>24029</v>
      </c>
      <c r="E92" s="61"/>
      <c r="F92" s="82" t="s">
        <v>176</v>
      </c>
      <c r="G92" s="61"/>
      <c r="H92" s="61"/>
      <c r="I92" s="131"/>
      <c r="J92" s="131"/>
      <c r="K92" s="131"/>
      <c r="L92" s="55"/>
    </row>
    <row r="93" spans="1:12" x14ac:dyDescent="0.2">
      <c r="B93" s="63" t="s">
        <v>165</v>
      </c>
      <c r="C93" s="61"/>
      <c r="D93" s="126">
        <v>23660</v>
      </c>
      <c r="E93" s="61"/>
      <c r="F93" s="82" t="s">
        <v>177</v>
      </c>
      <c r="G93" s="61"/>
      <c r="H93" s="61"/>
      <c r="I93" s="61"/>
      <c r="J93" s="61"/>
      <c r="K93" s="61"/>
      <c r="L93" s="55"/>
    </row>
    <row r="94" spans="1:12" x14ac:dyDescent="0.2">
      <c r="B94" s="63" t="s">
        <v>164</v>
      </c>
      <c r="C94" s="61"/>
      <c r="D94" s="126">
        <v>25000</v>
      </c>
      <c r="E94" s="61"/>
      <c r="F94" s="61" t="s">
        <v>178</v>
      </c>
      <c r="G94" s="61"/>
      <c r="H94" s="61"/>
      <c r="I94" s="61"/>
      <c r="J94" s="61"/>
      <c r="K94" s="61"/>
      <c r="L94" s="55"/>
    </row>
    <row r="95" spans="1:12" x14ac:dyDescent="0.2">
      <c r="B95" s="63" t="s">
        <v>163</v>
      </c>
      <c r="C95" s="61"/>
      <c r="D95" s="126">
        <v>32835</v>
      </c>
      <c r="E95" s="61"/>
      <c r="F95" s="82" t="s">
        <v>179</v>
      </c>
      <c r="G95" s="61"/>
      <c r="H95" s="61"/>
      <c r="I95" s="61"/>
      <c r="J95" s="61"/>
      <c r="K95" s="61"/>
      <c r="L95" s="55"/>
    </row>
    <row r="96" spans="1:12" x14ac:dyDescent="0.2">
      <c r="B96" s="63" t="s">
        <v>158</v>
      </c>
      <c r="C96" s="61"/>
      <c r="D96" s="126">
        <v>34148</v>
      </c>
      <c r="E96" s="61"/>
      <c r="F96" s="82" t="s">
        <v>180</v>
      </c>
      <c r="G96" s="61" t="s">
        <v>181</v>
      </c>
      <c r="H96" s="61"/>
      <c r="I96" s="61"/>
      <c r="J96" s="61"/>
      <c r="K96" s="61"/>
      <c r="L96" s="55"/>
    </row>
    <row r="97" spans="2:12" x14ac:dyDescent="0.2">
      <c r="B97" s="63" t="s">
        <v>159</v>
      </c>
      <c r="C97" s="61"/>
      <c r="D97" s="126">
        <v>35172</v>
      </c>
      <c r="E97" s="61"/>
      <c r="F97" s="61" t="s">
        <v>259</v>
      </c>
      <c r="G97" s="61"/>
      <c r="H97" s="61"/>
      <c r="I97" s="61"/>
      <c r="J97" s="61"/>
      <c r="K97" s="61"/>
      <c r="L97" s="55"/>
    </row>
    <row r="98" spans="2:12" x14ac:dyDescent="0.2">
      <c r="B98" s="63" t="s">
        <v>160</v>
      </c>
      <c r="C98" s="61"/>
      <c r="D98" s="126">
        <v>37947</v>
      </c>
      <c r="E98" s="61"/>
      <c r="F98" s="61"/>
      <c r="G98" s="61"/>
      <c r="H98" s="61"/>
      <c r="I98" s="61"/>
      <c r="J98" s="61"/>
      <c r="K98" s="61"/>
      <c r="L98" s="55"/>
    </row>
    <row r="99" spans="2:12" x14ac:dyDescent="0.2">
      <c r="B99" s="63"/>
      <c r="C99" s="61"/>
      <c r="D99" s="126"/>
      <c r="E99" s="61"/>
      <c r="F99" s="61"/>
      <c r="G99" s="61"/>
      <c r="H99" s="61"/>
      <c r="I99" s="61"/>
      <c r="J99" s="61"/>
      <c r="K99" s="61"/>
      <c r="L99" s="55"/>
    </row>
    <row r="100" spans="2:12" x14ac:dyDescent="0.2">
      <c r="B100" s="63"/>
      <c r="C100" s="61"/>
      <c r="D100" s="126"/>
      <c r="E100" s="61"/>
      <c r="F100" s="61"/>
      <c r="G100" s="61"/>
      <c r="H100" s="61"/>
      <c r="I100" s="61"/>
      <c r="J100" s="61"/>
      <c r="K100" s="61"/>
      <c r="L100" s="55"/>
    </row>
    <row r="101" spans="2:12" x14ac:dyDescent="0.2">
      <c r="B101" s="63"/>
    </row>
    <row r="102" spans="2:12" x14ac:dyDescent="0.2">
      <c r="B102" s="63"/>
    </row>
    <row r="103" spans="2:12" x14ac:dyDescent="0.2">
      <c r="B103" s="63"/>
    </row>
    <row r="104" spans="2:12" x14ac:dyDescent="0.2">
      <c r="B104" s="63"/>
    </row>
  </sheetData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R and P, bank rec, budget</vt:lpstr>
      <vt:lpstr>Report</vt:lpstr>
      <vt:lpstr>Bank rec template</vt:lpstr>
      <vt:lpstr>PF budget only</vt:lpstr>
      <vt:lpstr>Budget setting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Benham</dc:creator>
  <cp:lastModifiedBy>Jenny Rice</cp:lastModifiedBy>
  <cp:lastPrinted>2023-08-31T15:38:39Z</cp:lastPrinted>
  <dcterms:created xsi:type="dcterms:W3CDTF">2012-04-02T10:31:00Z</dcterms:created>
  <dcterms:modified xsi:type="dcterms:W3CDTF">2023-09-05T15:59:46Z</dcterms:modified>
</cp:coreProperties>
</file>