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2038BDF9-62EC-4608-A5C5-99659984016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 R and P, bank rec, budget" sheetId="1" r:id="rId1"/>
    <sheet name="Sheet1" sheetId="8" r:id="rId2"/>
    <sheet name="Bank reconciliation" sheetId="4" r:id="rId3"/>
    <sheet name="Reserves" sheetId="7" r:id="rId4"/>
    <sheet name="Budget setting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2" i="1" l="1"/>
  <c r="N187" i="1"/>
  <c r="G132" i="1"/>
  <c r="L132" i="1"/>
  <c r="M177" i="1"/>
  <c r="V118" i="1"/>
  <c r="H118" i="1"/>
  <c r="G118" i="1"/>
  <c r="T118" i="1"/>
  <c r="J57" i="6"/>
  <c r="G49" i="6"/>
  <c r="K57" i="6"/>
  <c r="K58" i="6"/>
  <c r="K62" i="6"/>
  <c r="K63" i="6"/>
  <c r="J41" i="6"/>
  <c r="J42" i="6"/>
  <c r="J43" i="6"/>
  <c r="J44" i="6"/>
  <c r="J45" i="6"/>
  <c r="J46" i="6"/>
  <c r="J47" i="6"/>
  <c r="J48" i="6"/>
  <c r="J51" i="6"/>
  <c r="J52" i="6"/>
  <c r="J58" i="6"/>
  <c r="J62" i="6"/>
  <c r="J63" i="6"/>
  <c r="K5" i="6"/>
  <c r="K6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6" i="6"/>
  <c r="K27" i="6"/>
  <c r="K28" i="6"/>
  <c r="K29" i="6"/>
  <c r="K30" i="6"/>
  <c r="K31" i="6"/>
  <c r="K33" i="6"/>
  <c r="K34" i="6"/>
  <c r="K35" i="6"/>
  <c r="K37" i="6"/>
  <c r="K38" i="6"/>
  <c r="K39" i="6"/>
  <c r="K43" i="6"/>
  <c r="K44" i="6"/>
  <c r="K45" i="6"/>
  <c r="K46" i="6"/>
  <c r="K47" i="6"/>
  <c r="K48" i="6"/>
  <c r="K51" i="6"/>
  <c r="K52" i="6"/>
  <c r="K4" i="6"/>
  <c r="J5" i="6"/>
  <c r="J6" i="6"/>
  <c r="J7" i="6"/>
  <c r="J8" i="6"/>
  <c r="J10" i="6"/>
  <c r="J11" i="6"/>
  <c r="J12" i="6"/>
  <c r="J13" i="6"/>
  <c r="J14" i="6"/>
  <c r="J15" i="6"/>
  <c r="J16" i="6"/>
  <c r="J17" i="6"/>
  <c r="J18" i="6"/>
  <c r="J19" i="6"/>
  <c r="J20" i="6"/>
  <c r="J26" i="6"/>
  <c r="J27" i="6"/>
  <c r="J28" i="6"/>
  <c r="J29" i="6"/>
  <c r="J30" i="6"/>
  <c r="J31" i="6"/>
  <c r="J33" i="6"/>
  <c r="J34" i="6"/>
  <c r="J35" i="6"/>
  <c r="J37" i="6"/>
  <c r="J38" i="6"/>
  <c r="J39" i="6"/>
  <c r="J4" i="6"/>
  <c r="I40" i="6"/>
  <c r="J40" i="6" s="1"/>
  <c r="H254" i="1"/>
  <c r="L101" i="1"/>
  <c r="G101" i="1"/>
  <c r="C38" i="1"/>
  <c r="L177" i="1" s="1"/>
  <c r="X101" i="1"/>
  <c r="W101" i="1"/>
  <c r="V101" i="1"/>
  <c r="U101" i="1"/>
  <c r="T101" i="1"/>
  <c r="S101" i="1"/>
  <c r="R101" i="1"/>
  <c r="Q101" i="1"/>
  <c r="P101" i="1"/>
  <c r="O101" i="1"/>
  <c r="N101" i="1"/>
  <c r="M101" i="1"/>
  <c r="K101" i="1"/>
  <c r="J101" i="1"/>
  <c r="I101" i="1"/>
  <c r="H101" i="1"/>
  <c r="K40" i="6" l="1"/>
  <c r="E49" i="6"/>
  <c r="E53" i="6" s="1"/>
  <c r="H39" i="6"/>
  <c r="H38" i="6"/>
  <c r="H37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F49" i="6"/>
  <c r="F53" i="6" s="1"/>
  <c r="H48" i="6"/>
  <c r="H4" i="6"/>
  <c r="T223" i="1"/>
  <c r="S223" i="1"/>
  <c r="R223" i="1"/>
  <c r="Q223" i="1"/>
  <c r="P223" i="1"/>
  <c r="O223" i="1"/>
  <c r="N223" i="1"/>
  <c r="M223" i="1"/>
  <c r="L223" i="1"/>
  <c r="K223" i="1"/>
  <c r="J223" i="1"/>
  <c r="I223" i="1"/>
  <c r="O208" i="1"/>
  <c r="G222" i="1"/>
  <c r="G221" i="1"/>
  <c r="G220" i="1"/>
  <c r="G219" i="1"/>
  <c r="G218" i="1"/>
  <c r="C32" i="1"/>
  <c r="K177" i="1" s="1"/>
  <c r="I84" i="1"/>
  <c r="G217" i="1"/>
  <c r="X84" i="1"/>
  <c r="W84" i="1"/>
  <c r="V84" i="1"/>
  <c r="U84" i="1"/>
  <c r="T84" i="1"/>
  <c r="N205" i="1" s="1"/>
  <c r="S84" i="1"/>
  <c r="R84" i="1"/>
  <c r="Q84" i="1"/>
  <c r="P84" i="1"/>
  <c r="O84" i="1"/>
  <c r="N84" i="1"/>
  <c r="M84" i="1"/>
  <c r="G224" i="1"/>
  <c r="X68" i="1"/>
  <c r="W68" i="1"/>
  <c r="V68" i="1"/>
  <c r="U68" i="1"/>
  <c r="T68" i="1"/>
  <c r="M205" i="1" s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T236" i="1"/>
  <c r="S236" i="1"/>
  <c r="R236" i="1"/>
  <c r="Q236" i="1"/>
  <c r="P236" i="1"/>
  <c r="O236" i="1"/>
  <c r="N236" i="1"/>
  <c r="M236" i="1"/>
  <c r="L236" i="1"/>
  <c r="C24" i="1"/>
  <c r="T59" i="1"/>
  <c r="L205" i="1" s="1"/>
  <c r="C21" i="1"/>
  <c r="H177" i="1" s="1"/>
  <c r="V44" i="1"/>
  <c r="U44" i="1"/>
  <c r="T44" i="1"/>
  <c r="K205" i="1" s="1"/>
  <c r="K236" i="1"/>
  <c r="J236" i="1"/>
  <c r="C16" i="1"/>
  <c r="X213" i="1"/>
  <c r="W213" i="1"/>
  <c r="V213" i="1"/>
  <c r="U213" i="1"/>
  <c r="F187" i="1"/>
  <c r="G174" i="1"/>
  <c r="I236" i="1"/>
  <c r="Q174" i="1"/>
  <c r="P174" i="1"/>
  <c r="O174" i="1"/>
  <c r="N174" i="1"/>
  <c r="M174" i="1"/>
  <c r="L174" i="1"/>
  <c r="K174" i="1"/>
  <c r="J174" i="1"/>
  <c r="I174" i="1"/>
  <c r="H174" i="1"/>
  <c r="F174" i="1"/>
  <c r="S205" i="1"/>
  <c r="R205" i="1"/>
  <c r="Q205" i="1"/>
  <c r="P205" i="1"/>
  <c r="O205" i="1"/>
  <c r="J205" i="1"/>
  <c r="S208" i="1"/>
  <c r="R208" i="1"/>
  <c r="Q208" i="1"/>
  <c r="P208" i="1"/>
  <c r="L208" i="1"/>
  <c r="J208" i="1"/>
  <c r="I208" i="1"/>
  <c r="G212" i="1"/>
  <c r="H212" i="1" s="1"/>
  <c r="G209" i="1"/>
  <c r="H209" i="1" s="1"/>
  <c r="G207" i="1"/>
  <c r="H207" i="1" s="1"/>
  <c r="G201" i="1"/>
  <c r="H201" i="1" s="1"/>
  <c r="G200" i="1"/>
  <c r="H200" i="1" s="1"/>
  <c r="F236" i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G229" i="1"/>
  <c r="H229" i="1" s="1"/>
  <c r="F223" i="1"/>
  <c r="F213" i="1"/>
  <c r="V169" i="1"/>
  <c r="T208" i="1" s="1"/>
  <c r="T169" i="1"/>
  <c r="T205" i="1" s="1"/>
  <c r="Q177" i="1"/>
  <c r="P177" i="1"/>
  <c r="O177" i="1"/>
  <c r="N177" i="1"/>
  <c r="J177" i="1"/>
  <c r="E40" i="6"/>
  <c r="L40" i="6" s="1"/>
  <c r="I61" i="6"/>
  <c r="G61" i="6"/>
  <c r="G64" i="6" s="1"/>
  <c r="H64" i="6" s="1"/>
  <c r="F61" i="6"/>
  <c r="F64" i="6" s="1"/>
  <c r="E61" i="6"/>
  <c r="E64" i="6" s="1"/>
  <c r="D61" i="6"/>
  <c r="D64" i="6" s="1"/>
  <c r="H56" i="6"/>
  <c r="H51" i="6"/>
  <c r="I49" i="6"/>
  <c r="J49" i="6" s="1"/>
  <c r="G53" i="6"/>
  <c r="D49" i="6"/>
  <c r="D53" i="6" s="1"/>
  <c r="H47" i="6"/>
  <c r="H46" i="6"/>
  <c r="H45" i="6"/>
  <c r="H44" i="6"/>
  <c r="H43" i="6"/>
  <c r="G40" i="6"/>
  <c r="F40" i="6"/>
  <c r="D40" i="6"/>
  <c r="I64" i="6" l="1"/>
  <c r="K61" i="6"/>
  <c r="J61" i="6"/>
  <c r="I53" i="6"/>
  <c r="K49" i="6"/>
  <c r="H61" i="6"/>
  <c r="D66" i="6"/>
  <c r="F225" i="1"/>
  <c r="G236" i="1"/>
  <c r="H236" i="1" s="1"/>
  <c r="G223" i="1"/>
  <c r="H223" i="1" s="1"/>
  <c r="G205" i="1"/>
  <c r="H205" i="1" s="1"/>
  <c r="G208" i="1"/>
  <c r="H208" i="1" s="1"/>
  <c r="H230" i="1"/>
  <c r="F55" i="6"/>
  <c r="H49" i="6"/>
  <c r="G66" i="6"/>
  <c r="F66" i="6"/>
  <c r="F68" i="6" s="1"/>
  <c r="D55" i="6"/>
  <c r="E55" i="6"/>
  <c r="E66" i="6"/>
  <c r="E68" i="6" s="1"/>
  <c r="D68" i="6"/>
  <c r="H40" i="6"/>
  <c r="X118" i="1"/>
  <c r="P243" i="1" s="1"/>
  <c r="W118" i="1"/>
  <c r="P211" i="1" s="1"/>
  <c r="U118" i="1"/>
  <c r="P206" i="1" s="1"/>
  <c r="S118" i="1"/>
  <c r="P204" i="1" s="1"/>
  <c r="R118" i="1"/>
  <c r="P203" i="1" s="1"/>
  <c r="Q118" i="1"/>
  <c r="P118" i="1"/>
  <c r="P210" i="1" s="1"/>
  <c r="O118" i="1"/>
  <c r="P196" i="1" s="1"/>
  <c r="N118" i="1"/>
  <c r="P199" i="1" s="1"/>
  <c r="M118" i="1"/>
  <c r="P197" i="1" s="1"/>
  <c r="L118" i="1"/>
  <c r="P195" i="1" s="1"/>
  <c r="K118" i="1"/>
  <c r="P202" i="1" s="1"/>
  <c r="J118" i="1"/>
  <c r="P198" i="1" s="1"/>
  <c r="I118" i="1"/>
  <c r="M179" i="1"/>
  <c r="O243" i="1"/>
  <c r="O211" i="1"/>
  <c r="O206" i="1"/>
  <c r="O204" i="1"/>
  <c r="O203" i="1"/>
  <c r="O210" i="1"/>
  <c r="O196" i="1"/>
  <c r="O199" i="1"/>
  <c r="O197" i="1"/>
  <c r="O202" i="1"/>
  <c r="O198" i="1"/>
  <c r="L179" i="1"/>
  <c r="N206" i="1"/>
  <c r="L84" i="1"/>
  <c r="X59" i="1"/>
  <c r="L243" i="1" s="1"/>
  <c r="W59" i="1"/>
  <c r="L211" i="1" s="1"/>
  <c r="U59" i="1"/>
  <c r="L206" i="1" s="1"/>
  <c r="S59" i="1"/>
  <c r="L204" i="1" s="1"/>
  <c r="R59" i="1"/>
  <c r="L203" i="1" s="1"/>
  <c r="Q59" i="1"/>
  <c r="P59" i="1"/>
  <c r="L210" i="1" s="1"/>
  <c r="O59" i="1"/>
  <c r="L196" i="1" s="1"/>
  <c r="N59" i="1"/>
  <c r="L199" i="1" s="1"/>
  <c r="M59" i="1"/>
  <c r="L197" i="1" s="1"/>
  <c r="L59" i="1"/>
  <c r="K59" i="1"/>
  <c r="L202" i="1" s="1"/>
  <c r="J59" i="1"/>
  <c r="L198" i="1" s="1"/>
  <c r="I59" i="1"/>
  <c r="H59" i="1"/>
  <c r="G59" i="1"/>
  <c r="I179" i="1" s="1"/>
  <c r="I177" i="1"/>
  <c r="X44" i="1"/>
  <c r="K243" i="1" s="1"/>
  <c r="W44" i="1"/>
  <c r="K211" i="1" s="1"/>
  <c r="S44" i="1"/>
  <c r="K204" i="1" s="1"/>
  <c r="R44" i="1"/>
  <c r="K203" i="1" s="1"/>
  <c r="Q44" i="1"/>
  <c r="P44" i="1"/>
  <c r="K210" i="1" s="1"/>
  <c r="O44" i="1"/>
  <c r="K196" i="1" s="1"/>
  <c r="N44" i="1"/>
  <c r="K199" i="1" s="1"/>
  <c r="M44" i="1"/>
  <c r="K197" i="1" s="1"/>
  <c r="L44" i="1"/>
  <c r="K44" i="1"/>
  <c r="K202" i="1" s="1"/>
  <c r="J44" i="1"/>
  <c r="K198" i="1" s="1"/>
  <c r="I44" i="1"/>
  <c r="H44" i="1"/>
  <c r="G44" i="1"/>
  <c r="H179" i="1" s="1"/>
  <c r="J27" i="1"/>
  <c r="J198" i="1" s="1"/>
  <c r="G177" i="1"/>
  <c r="X27" i="1"/>
  <c r="J243" i="1" s="1"/>
  <c r="S27" i="1"/>
  <c r="J204" i="1" s="1"/>
  <c r="L27" i="1"/>
  <c r="K27" i="1"/>
  <c r="J202" i="1" s="1"/>
  <c r="I27" i="1"/>
  <c r="H27" i="1"/>
  <c r="G27" i="1"/>
  <c r="G179" i="1" s="1"/>
  <c r="C11" i="1"/>
  <c r="F177" i="1" s="1"/>
  <c r="F176" i="1" s="1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X17" i="1"/>
  <c r="I243" i="1" s="1"/>
  <c r="W17" i="1"/>
  <c r="I211" i="1" s="1"/>
  <c r="U17" i="1"/>
  <c r="I206" i="1" s="1"/>
  <c r="S17" i="1"/>
  <c r="R17" i="1"/>
  <c r="I203" i="1" s="1"/>
  <c r="Q17" i="1"/>
  <c r="P17" i="1"/>
  <c r="I210" i="1" s="1"/>
  <c r="O17" i="1"/>
  <c r="I196" i="1" s="1"/>
  <c r="N17" i="1"/>
  <c r="I199" i="1" s="1"/>
  <c r="M17" i="1"/>
  <c r="I197" i="1" s="1"/>
  <c r="L17" i="1"/>
  <c r="K17" i="1"/>
  <c r="I202" i="1" s="1"/>
  <c r="J17" i="1"/>
  <c r="I198" i="1" s="1"/>
  <c r="I17" i="1"/>
  <c r="H17" i="1"/>
  <c r="G17" i="1"/>
  <c r="F179" i="1" s="1"/>
  <c r="F178" i="1" s="1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X169" i="1"/>
  <c r="T243" i="1" s="1"/>
  <c r="W169" i="1"/>
  <c r="T211" i="1" s="1"/>
  <c r="U169" i="1"/>
  <c r="T206" i="1" s="1"/>
  <c r="S169" i="1"/>
  <c r="T204" i="1" s="1"/>
  <c r="R169" i="1"/>
  <c r="T203" i="1" s="1"/>
  <c r="Q169" i="1"/>
  <c r="P169" i="1"/>
  <c r="T210" i="1" s="1"/>
  <c r="O169" i="1"/>
  <c r="T196" i="1" s="1"/>
  <c r="N169" i="1"/>
  <c r="T199" i="1" s="1"/>
  <c r="M169" i="1"/>
  <c r="T197" i="1" s="1"/>
  <c r="L169" i="1"/>
  <c r="T195" i="1" s="1"/>
  <c r="K169" i="1"/>
  <c r="T202" i="1" s="1"/>
  <c r="J169" i="1"/>
  <c r="T198" i="1" s="1"/>
  <c r="I169" i="1"/>
  <c r="H169" i="1"/>
  <c r="G169" i="1"/>
  <c r="Q179" i="1" s="1"/>
  <c r="G84" i="1"/>
  <c r="K179" i="1" s="1"/>
  <c r="G152" i="1"/>
  <c r="P179" i="1" s="1"/>
  <c r="X132" i="1"/>
  <c r="Q243" i="1" s="1"/>
  <c r="W132" i="1"/>
  <c r="Q211" i="1" s="1"/>
  <c r="Q206" i="1"/>
  <c r="S132" i="1"/>
  <c r="Q204" i="1" s="1"/>
  <c r="R132" i="1"/>
  <c r="Q203" i="1" s="1"/>
  <c r="Q132" i="1"/>
  <c r="P132" i="1"/>
  <c r="Q210" i="1" s="1"/>
  <c r="O132" i="1"/>
  <c r="Q196" i="1" s="1"/>
  <c r="N132" i="1"/>
  <c r="Q199" i="1" s="1"/>
  <c r="M132" i="1"/>
  <c r="Q197" i="1" s="1"/>
  <c r="K132" i="1"/>
  <c r="Q202" i="1" s="1"/>
  <c r="J132" i="1"/>
  <c r="Q198" i="1" s="1"/>
  <c r="I132" i="1"/>
  <c r="H132" i="1"/>
  <c r="Q194" i="1" l="1"/>
  <c r="J64" i="6"/>
  <c r="K64" i="6"/>
  <c r="K53" i="6"/>
  <c r="J53" i="6"/>
  <c r="I55" i="6"/>
  <c r="J55" i="6" s="1"/>
  <c r="I66" i="6"/>
  <c r="G68" i="6"/>
  <c r="H66" i="6"/>
  <c r="Q213" i="1"/>
  <c r="Q225" i="1" s="1"/>
  <c r="K213" i="1"/>
  <c r="K225" i="1" s="1"/>
  <c r="F181" i="1"/>
  <c r="G176" i="1"/>
  <c r="H176" i="1" s="1"/>
  <c r="I176" i="1" s="1"/>
  <c r="I213" i="1"/>
  <c r="I225" i="1" s="1"/>
  <c r="T194" i="1"/>
  <c r="T213" i="1" s="1"/>
  <c r="T225" i="1" s="1"/>
  <c r="L213" i="1"/>
  <c r="L225" i="1" s="1"/>
  <c r="O213" i="1"/>
  <c r="O225" i="1" s="1"/>
  <c r="P213" i="1"/>
  <c r="P225" i="1" s="1"/>
  <c r="R177" i="1"/>
  <c r="G178" i="1"/>
  <c r="H178" i="1" s="1"/>
  <c r="I178" i="1" s="1"/>
  <c r="G133" i="1"/>
  <c r="N179" i="1"/>
  <c r="G55" i="6"/>
  <c r="H55" i="6" s="1"/>
  <c r="H53" i="6"/>
  <c r="Y169" i="1"/>
  <c r="I68" i="6" l="1"/>
  <c r="J68" i="6" s="1"/>
  <c r="J66" i="6"/>
  <c r="K66" i="6"/>
  <c r="K55" i="6"/>
  <c r="H68" i="6"/>
  <c r="G181" i="1"/>
  <c r="H181" i="1"/>
  <c r="I181" i="1"/>
  <c r="J176" i="1"/>
  <c r="Q10" i="4"/>
  <c r="P10" i="4"/>
  <c r="O10" i="4"/>
  <c r="N10" i="4"/>
  <c r="M10" i="4"/>
  <c r="L10" i="4"/>
  <c r="K68" i="6" l="1"/>
  <c r="K176" i="1"/>
  <c r="Y84" i="1"/>
  <c r="N243" i="1"/>
  <c r="N211" i="1"/>
  <c r="N204" i="1"/>
  <c r="N203" i="1"/>
  <c r="N210" i="1"/>
  <c r="N196" i="1"/>
  <c r="N199" i="1"/>
  <c r="N197" i="1"/>
  <c r="K84" i="1"/>
  <c r="N202" i="1" s="1"/>
  <c r="J84" i="1"/>
  <c r="N198" i="1" s="1"/>
  <c r="H84" i="1"/>
  <c r="N213" i="1" l="1"/>
  <c r="N225" i="1" s="1"/>
  <c r="L176" i="1"/>
  <c r="M243" i="1"/>
  <c r="M176" i="1" l="1"/>
  <c r="J179" i="1"/>
  <c r="J178" i="1" l="1"/>
  <c r="N176" i="1"/>
  <c r="K10" i="4"/>
  <c r="J10" i="4"/>
  <c r="I10" i="4"/>
  <c r="H10" i="4"/>
  <c r="G10" i="4"/>
  <c r="F10" i="4"/>
  <c r="K178" i="1" l="1"/>
  <c r="J181" i="1"/>
  <c r="O176" i="1"/>
  <c r="W27" i="1"/>
  <c r="J211" i="1" s="1"/>
  <c r="U27" i="1"/>
  <c r="J206" i="1" s="1"/>
  <c r="R27" i="1"/>
  <c r="J203" i="1" s="1"/>
  <c r="Q27" i="1"/>
  <c r="P27" i="1"/>
  <c r="J210" i="1" s="1"/>
  <c r="O27" i="1"/>
  <c r="J196" i="1" s="1"/>
  <c r="N27" i="1"/>
  <c r="J199" i="1" s="1"/>
  <c r="M27" i="1"/>
  <c r="J197" i="1" s="1"/>
  <c r="J213" i="1" l="1"/>
  <c r="J225" i="1" s="1"/>
  <c r="L178" i="1"/>
  <c r="K181" i="1"/>
  <c r="P176" i="1"/>
  <c r="M178" i="1" l="1"/>
  <c r="L181" i="1"/>
  <c r="Q176" i="1"/>
  <c r="X152" i="1"/>
  <c r="S243" i="1" s="1"/>
  <c r="W152" i="1"/>
  <c r="S211" i="1" s="1"/>
  <c r="U152" i="1"/>
  <c r="S206" i="1" s="1"/>
  <c r="S152" i="1"/>
  <c r="S204" i="1" s="1"/>
  <c r="R152" i="1"/>
  <c r="S203" i="1" s="1"/>
  <c r="Q152" i="1"/>
  <c r="P152" i="1"/>
  <c r="S210" i="1" s="1"/>
  <c r="O152" i="1"/>
  <c r="S196" i="1" s="1"/>
  <c r="N152" i="1"/>
  <c r="S199" i="1" s="1"/>
  <c r="M152" i="1"/>
  <c r="S197" i="1" s="1"/>
  <c r="L152" i="1"/>
  <c r="S195" i="1" s="1"/>
  <c r="K152" i="1"/>
  <c r="S202" i="1" s="1"/>
  <c r="J152" i="1"/>
  <c r="S198" i="1" s="1"/>
  <c r="I152" i="1"/>
  <c r="H152" i="1"/>
  <c r="S194" i="1" l="1"/>
  <c r="S213" i="1" s="1"/>
  <c r="S225" i="1" s="1"/>
  <c r="C65" i="1"/>
  <c r="N178" i="1"/>
  <c r="M181" i="1"/>
  <c r="Y152" i="1"/>
  <c r="X141" i="1"/>
  <c r="R243" i="1" s="1"/>
  <c r="W141" i="1"/>
  <c r="R211" i="1" s="1"/>
  <c r="U141" i="1"/>
  <c r="R206" i="1" s="1"/>
  <c r="S141" i="1"/>
  <c r="R204" i="1" s="1"/>
  <c r="R141" i="1"/>
  <c r="R203" i="1" s="1"/>
  <c r="Q141" i="1"/>
  <c r="P141" i="1"/>
  <c r="R210" i="1" s="1"/>
  <c r="O141" i="1"/>
  <c r="R196" i="1" s="1"/>
  <c r="N141" i="1"/>
  <c r="R199" i="1" s="1"/>
  <c r="M141" i="1"/>
  <c r="R197" i="1" s="1"/>
  <c r="L141" i="1"/>
  <c r="R195" i="1" s="1"/>
  <c r="K141" i="1"/>
  <c r="R202" i="1" s="1"/>
  <c r="J141" i="1"/>
  <c r="R198" i="1" s="1"/>
  <c r="I141" i="1"/>
  <c r="H141" i="1"/>
  <c r="G141" i="1"/>
  <c r="O179" i="1" s="1"/>
  <c r="R179" i="1" s="1"/>
  <c r="R194" i="1" l="1"/>
  <c r="R213" i="1" s="1"/>
  <c r="R225" i="1" s="1"/>
  <c r="O178" i="1"/>
  <c r="N181" i="1"/>
  <c r="M211" i="1"/>
  <c r="G211" i="1" s="1"/>
  <c r="H211" i="1" s="1"/>
  <c r="M206" i="1"/>
  <c r="G206" i="1" s="1"/>
  <c r="H206" i="1" s="1"/>
  <c r="M204" i="1"/>
  <c r="G204" i="1" s="1"/>
  <c r="H204" i="1" s="1"/>
  <c r="M203" i="1"/>
  <c r="G203" i="1" s="1"/>
  <c r="H203" i="1" s="1"/>
  <c r="M210" i="1"/>
  <c r="G210" i="1" s="1"/>
  <c r="H210" i="1" s="1"/>
  <c r="M196" i="1"/>
  <c r="G196" i="1" s="1"/>
  <c r="H196" i="1" s="1"/>
  <c r="M199" i="1"/>
  <c r="G199" i="1" s="1"/>
  <c r="H199" i="1" s="1"/>
  <c r="M197" i="1"/>
  <c r="G197" i="1" s="1"/>
  <c r="H197" i="1" s="1"/>
  <c r="G195" i="1"/>
  <c r="H195" i="1" s="1"/>
  <c r="M202" i="1"/>
  <c r="G202" i="1" s="1"/>
  <c r="H202" i="1" s="1"/>
  <c r="M198" i="1"/>
  <c r="G198" i="1" s="1"/>
  <c r="H198" i="1" s="1"/>
  <c r="M213" i="1" l="1"/>
  <c r="M225" i="1" s="1"/>
  <c r="P178" i="1"/>
  <c r="O181" i="1"/>
  <c r="G170" i="1"/>
  <c r="G194" i="1" l="1"/>
  <c r="H194" i="1" s="1"/>
  <c r="Q178" i="1"/>
  <c r="Q181" i="1" s="1"/>
  <c r="P181" i="1"/>
  <c r="Y104" i="1" l="1"/>
  <c r="Y105" i="1"/>
  <c r="Y118" i="1" l="1"/>
  <c r="Y68" i="1" l="1"/>
  <c r="Y59" i="1" l="1"/>
  <c r="G213" i="1" l="1"/>
  <c r="I214" i="1"/>
  <c r="J214" i="1" s="1"/>
  <c r="K214" i="1" s="1"/>
  <c r="L214" i="1" s="1"/>
  <c r="M214" i="1" s="1"/>
  <c r="N214" i="1" s="1"/>
  <c r="O214" i="1" s="1"/>
  <c r="P214" i="1" s="1"/>
  <c r="Q214" i="1" s="1"/>
  <c r="R214" i="1" s="1"/>
  <c r="S214" i="1" s="1"/>
  <c r="T214" i="1" s="1"/>
  <c r="H213" i="1" l="1"/>
  <c r="G2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S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sharedStrings.xml><?xml version="1.0" encoding="utf-8"?>
<sst xmlns="http://schemas.openxmlformats.org/spreadsheetml/2006/main" count="660" uniqueCount="460">
  <si>
    <t>Receipts</t>
  </si>
  <si>
    <t>Payments</t>
  </si>
  <si>
    <t>Date</t>
  </si>
  <si>
    <t>Description</t>
  </si>
  <si>
    <t>Total</t>
  </si>
  <si>
    <t>Cq.No.</t>
  </si>
  <si>
    <t>Wages</t>
  </si>
  <si>
    <t>Ins.</t>
  </si>
  <si>
    <t>Lighting</t>
  </si>
  <si>
    <t>VAT</t>
  </si>
  <si>
    <t>&amp; Sec.137</t>
  </si>
  <si>
    <t>Insurance</t>
  </si>
  <si>
    <t>BUDGET</t>
  </si>
  <si>
    <t>MAY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</si>
  <si>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</si>
  <si>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</si>
  <si>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</si>
  <si>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</si>
  <si>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</si>
  <si>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</si>
  <si>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</si>
  <si>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</si>
  <si>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</si>
  <si>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</si>
  <si>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</si>
  <si>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Training</t>
  </si>
  <si>
    <t>Other payments (not in budget)</t>
  </si>
  <si>
    <t>Hire</t>
  </si>
  <si>
    <t>Stationery</t>
  </si>
  <si>
    <t>/Admin.</t>
  </si>
  <si>
    <t>of assets</t>
  </si>
  <si>
    <t>Website &amp; email</t>
  </si>
  <si>
    <t>Open Spaces</t>
  </si>
  <si>
    <t>Subs</t>
  </si>
  <si>
    <t>Audit</t>
  </si>
  <si>
    <t>Misc</t>
  </si>
  <si>
    <t>&amp; email</t>
  </si>
  <si>
    <t>Opening Balance</t>
  </si>
  <si>
    <t xml:space="preserve">Easton on the Hill Parish Council </t>
  </si>
  <si>
    <t>BP</t>
  </si>
  <si>
    <t>Precept</t>
  </si>
  <si>
    <t>Total expenditure July</t>
  </si>
  <si>
    <t>Total expenditure August</t>
  </si>
  <si>
    <t>Total expenditure September</t>
  </si>
  <si>
    <t>Total October</t>
  </si>
  <si>
    <t>Total November</t>
  </si>
  <si>
    <t>Total December</t>
  </si>
  <si>
    <t>Cumulative</t>
  </si>
  <si>
    <t>Total January</t>
  </si>
  <si>
    <t>Total Feb</t>
  </si>
  <si>
    <t>Total March</t>
  </si>
  <si>
    <t>RECEIPTS</t>
  </si>
  <si>
    <t>Staff costs inc hmrc</t>
  </si>
  <si>
    <t>General reserves</t>
  </si>
  <si>
    <t>Election</t>
  </si>
  <si>
    <t>Bank statement</t>
  </si>
  <si>
    <t xml:space="preserve">Total May </t>
  </si>
  <si>
    <t>less payments</t>
  </si>
  <si>
    <t>Bank reconciliation</t>
  </si>
  <si>
    <t>B/F balance</t>
  </si>
  <si>
    <t>£</t>
  </si>
  <si>
    <t>plus receipts</t>
  </si>
  <si>
    <t>Balance</t>
  </si>
  <si>
    <t>Adjustments</t>
  </si>
  <si>
    <t>May</t>
  </si>
  <si>
    <t>June</t>
  </si>
  <si>
    <t>July</t>
  </si>
  <si>
    <t>to date</t>
  </si>
  <si>
    <t>Unity Bank current</t>
  </si>
  <si>
    <t>payments not cleared</t>
  </si>
  <si>
    <t>Agrees with balance above</t>
  </si>
  <si>
    <t>August</t>
  </si>
  <si>
    <t>mileage</t>
  </si>
  <si>
    <t>September</t>
  </si>
  <si>
    <t>month</t>
  </si>
  <si>
    <t>October</t>
  </si>
  <si>
    <t>November</t>
  </si>
  <si>
    <t>Cumulative total payments</t>
  </si>
  <si>
    <t>wages</t>
  </si>
  <si>
    <t>paye</t>
  </si>
  <si>
    <t>insurance</t>
  </si>
  <si>
    <t>Room hire</t>
  </si>
  <si>
    <t>subs</t>
  </si>
  <si>
    <t>training</t>
  </si>
  <si>
    <t>audit</t>
  </si>
  <si>
    <t>st lighting</t>
  </si>
  <si>
    <t>Website /email</t>
  </si>
  <si>
    <t>vat</t>
  </si>
  <si>
    <t>December</t>
  </si>
  <si>
    <t>Cumulative payments</t>
  </si>
  <si>
    <t>Spent</t>
  </si>
  <si>
    <t>Receipts April</t>
  </si>
  <si>
    <t>PAYE/NI</t>
  </si>
  <si>
    <t>LGR/Tgn</t>
  </si>
  <si>
    <t>MAY 17%</t>
  </si>
  <si>
    <t>JUN 25%</t>
  </si>
  <si>
    <t>July total</t>
  </si>
  <si>
    <t>JUL 33%</t>
  </si>
  <si>
    <t>August total</t>
  </si>
  <si>
    <t>AUG 42%</t>
  </si>
  <si>
    <t>VPWP</t>
  </si>
  <si>
    <t>SEPT 50%</t>
  </si>
  <si>
    <t>RESERVES</t>
  </si>
  <si>
    <t>Earmarked reserves</t>
  </si>
  <si>
    <t>General</t>
  </si>
  <si>
    <t>Earmarked</t>
  </si>
  <si>
    <t>Sep total</t>
  </si>
  <si>
    <t>OCT 58%</t>
  </si>
  <si>
    <t>Total Oct</t>
  </si>
  <si>
    <t>Total payments</t>
  </si>
  <si>
    <t>spend</t>
  </si>
  <si>
    <t>NOV 67%</t>
  </si>
  <si>
    <t>Last year's</t>
  </si>
  <si>
    <t>This year's</t>
  </si>
  <si>
    <t>Year to date</t>
  </si>
  <si>
    <t>Full year</t>
  </si>
  <si>
    <t>Over/under</t>
  </si>
  <si>
    <t>Proposed</t>
  </si>
  <si>
    <t>Notes</t>
  </si>
  <si>
    <t>Forecast</t>
  </si>
  <si>
    <t>Staff Costs</t>
  </si>
  <si>
    <t xml:space="preserve">Clerk's salary incl HMRC </t>
  </si>
  <si>
    <t>?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</si>
  <si>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</si>
  <si>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</si>
  <si>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</si>
  <si>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</si>
  <si>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</si>
  <si>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</si>
  <si>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total subs budget 679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</si>
  <si>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</si>
  <si>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</si>
  <si>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</si>
  <si>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</si>
  <si>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</si>
  <si>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</si>
  <si>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</si>
  <si>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</si>
  <si>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</si>
  <si>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£355 vision ict hosting ly</t>
  </si>
  <si>
    <t>Parks &amp; Open Spaces PF/The Close</t>
  </si>
  <si>
    <t>Annual play equipment inspection</t>
  </si>
  <si>
    <t>post install plus other</t>
  </si>
  <si>
    <t>Grass cutting</t>
  </si>
  <si>
    <t>Improvements/general maintenance PF</t>
  </si>
  <si>
    <t>Other open spaces grass cutting</t>
  </si>
  <si>
    <t>Trees and greens</t>
  </si>
  <si>
    <t>Public Lighting</t>
  </si>
  <si>
    <t>Supply charge</t>
  </si>
  <si>
    <t>Maintenance charge</t>
  </si>
  <si>
    <t>Repairs</t>
  </si>
  <si>
    <t>increased energy prices</t>
  </si>
  <si>
    <t>Section 137 Payments</t>
  </si>
  <si>
    <t>Royal British Legion wreath</t>
  </si>
  <si>
    <t>Projects/reserves</t>
  </si>
  <si>
    <t>General reserves build up</t>
  </si>
  <si>
    <t>Playing field project budget and spend</t>
  </si>
  <si>
    <t xml:space="preserve">Precept </t>
  </si>
  <si>
    <t>Allotments</t>
  </si>
  <si>
    <t>Bank savings interest</t>
  </si>
  <si>
    <t>Donation VH</t>
  </si>
  <si>
    <t>Total excl PF</t>
  </si>
  <si>
    <t>Donations/grants PF/ hire income</t>
  </si>
  <si>
    <t>Total receipts</t>
  </si>
  <si>
    <t xml:space="preserve"> Less Payments </t>
  </si>
  <si>
    <t>To/(From) General Reserves</t>
  </si>
  <si>
    <t>20/21</t>
  </si>
  <si>
    <t>21/22</t>
  </si>
  <si>
    <t>22/23</t>
  </si>
  <si>
    <t>Reserves levels</t>
  </si>
  <si>
    <t>Bank balance C/F</t>
  </si>
  <si>
    <t>(inclu 10k grant)</t>
  </si>
  <si>
    <t>19/20</t>
  </si>
  <si>
    <t>18/19</t>
  </si>
  <si>
    <t>17/18</t>
  </si>
  <si>
    <t>Additional notes</t>
  </si>
  <si>
    <t>Precept egs</t>
  </si>
  <si>
    <t>PC tax</t>
  </si>
  <si>
    <t>per annum</t>
  </si>
  <si>
    <t>Examples</t>
  </si>
  <si>
    <t>£2.167 per 1k</t>
  </si>
  <si>
    <t>Using Tax base band D 20/21</t>
  </si>
  <si>
    <t>Tax base 461.3</t>
  </si>
  <si>
    <t>Previous precepts</t>
  </si>
  <si>
    <t>2016/17</t>
  </si>
  <si>
    <t xml:space="preserve"> plus 2 %</t>
  </si>
  <si>
    <t>minus 1.5%</t>
  </si>
  <si>
    <t>plus 5.7%</t>
  </si>
  <si>
    <t>plus 31.3%</t>
  </si>
  <si>
    <t>plus 4%</t>
  </si>
  <si>
    <t>£1313 extra</t>
  </si>
  <si>
    <t>Total costs/budget needed, basic, projects, PF</t>
  </si>
  <si>
    <t>plus FY income</t>
  </si>
  <si>
    <t>less FY costs</t>
  </si>
  <si>
    <t>Balance end yr</t>
  </si>
  <si>
    <t>Reserves</t>
  </si>
  <si>
    <t>Equals</t>
  </si>
  <si>
    <t>Total basic running costs budget/spend</t>
  </si>
  <si>
    <t>New balance</t>
  </si>
  <si>
    <t>Village Clock annual service remove</t>
  </si>
  <si>
    <t>Village Hall clock</t>
  </si>
  <si>
    <t>Other maintenance rest village incl grit, defib</t>
  </si>
  <si>
    <t>Moved to S137</t>
  </si>
  <si>
    <t>A</t>
  </si>
  <si>
    <t>B</t>
  </si>
  <si>
    <t>A+B</t>
  </si>
  <si>
    <t>Total projects inlc PF</t>
  </si>
  <si>
    <t>Total projects/reserves/extras excl PF</t>
  </si>
  <si>
    <t>Audit, int and ext</t>
  </si>
  <si>
    <t>Cllr travel</t>
  </si>
  <si>
    <t>Admin, bank</t>
  </si>
  <si>
    <t>Asset Maintenance, grit, defib</t>
  </si>
  <si>
    <t>Trees survey/works</t>
  </si>
  <si>
    <t>Totals</t>
  </si>
  <si>
    <t>Cllr/Clerk training</t>
  </si>
  <si>
    <t>Staff other costs HO, miles</t>
  </si>
  <si>
    <t>Parks &amp; Open Spaces grass, PF</t>
  </si>
  <si>
    <t>Parks &amp; Open Spaces grass village</t>
  </si>
  <si>
    <t>Maintenance PF</t>
  </si>
  <si>
    <t>inspections</t>
  </si>
  <si>
    <t>Lighting, total</t>
  </si>
  <si>
    <t>S137 payments</t>
  </si>
  <si>
    <t>Playing Field</t>
  </si>
  <si>
    <t>Ketton Drift</t>
  </si>
  <si>
    <t>Budget</t>
  </si>
  <si>
    <t>Grand total expenditure</t>
  </si>
  <si>
    <t>DEC 75%</t>
  </si>
  <si>
    <t>JAN 83%</t>
  </si>
  <si>
    <t>FEB 92%</t>
  </si>
  <si>
    <t>Bank interest</t>
  </si>
  <si>
    <t>Donations to PF</t>
  </si>
  <si>
    <t>Grants</t>
  </si>
  <si>
    <t>Hire income</t>
  </si>
  <si>
    <t>Reserves projected end of 22/23</t>
  </si>
  <si>
    <t>BUDGET FOR 23/24</t>
  </si>
  <si>
    <t>actual 21/22</t>
  </si>
  <si>
    <t>budget 22/23</t>
  </si>
  <si>
    <t>to end Oct 22</t>
  </si>
  <si>
    <t>2023-2024</t>
  </si>
  <si>
    <t>Receipts &amp; Payments 2022 2023</t>
  </si>
  <si>
    <t>April</t>
  </si>
  <si>
    <t>Dec</t>
  </si>
  <si>
    <t>Jan</t>
  </si>
  <si>
    <t>Feb</t>
  </si>
  <si>
    <t>Mar</t>
  </si>
  <si>
    <t>Nov</t>
  </si>
  <si>
    <t>Total Nov</t>
  </si>
  <si>
    <t>Total Dec</t>
  </si>
  <si>
    <t>Total Jan</t>
  </si>
  <si>
    <t>Total Mar</t>
  </si>
  <si>
    <t>Total year</t>
  </si>
  <si>
    <t>Greens, other</t>
  </si>
  <si>
    <t>Maint. PF</t>
  </si>
  <si>
    <t>Maint. Other</t>
  </si>
  <si>
    <t>Donations/S137</t>
  </si>
  <si>
    <t>Greens, PF</t>
  </si>
  <si>
    <t>Basic payments (excluding VAT)</t>
  </si>
  <si>
    <t>% spent</t>
  </si>
  <si>
    <t>ACTUAL</t>
  </si>
  <si>
    <t>EXPENDITURE AGAINST BUDGET</t>
  </si>
  <si>
    <t>Reserves/projects SPEND</t>
  </si>
  <si>
    <t>Budget reserve amounts from last yr C/F</t>
  </si>
  <si>
    <t>C/F</t>
  </si>
  <si>
    <t>Memberships subs</t>
  </si>
  <si>
    <t>War memorial</t>
  </si>
  <si>
    <t>info board</t>
  </si>
  <si>
    <t>equipment, net</t>
  </si>
  <si>
    <t>Donation to PF</t>
  </si>
  <si>
    <t>Hire income from WFC</t>
  </si>
  <si>
    <t>JUNE</t>
  </si>
  <si>
    <t>JULY</t>
  </si>
  <si>
    <t xml:space="preserve">FEB </t>
  </si>
  <si>
    <t>OUT OF NEXT CLAIM</t>
  </si>
  <si>
    <t>£2500 OUT OF NEXT CLAIM</t>
  </si>
  <si>
    <t>allotment rent cash</t>
  </si>
  <si>
    <t>grass cutting Leics Gardens PF</t>
  </si>
  <si>
    <t>grass cutting rest village</t>
  </si>
  <si>
    <t>WFC hire income</t>
  </si>
  <si>
    <t>hmrc employer payment</t>
  </si>
  <si>
    <t>SSE electricity charge</t>
  </si>
  <si>
    <t>Clerk mileage</t>
  </si>
  <si>
    <t>Clerk ink subs reimburse</t>
  </si>
  <si>
    <t>Room hire, village hall</t>
  </si>
  <si>
    <t>Clerk pay</t>
  </si>
  <si>
    <t>A4 paper, Viking RAJA</t>
  </si>
  <si>
    <t>NNC planning applic fee</t>
  </si>
  <si>
    <t>APR 8%</t>
  </si>
  <si>
    <t>HMRC vat reclaim</t>
  </si>
  <si>
    <t>Ketton Drift/footpaths</t>
  </si>
  <si>
    <t>Grand total income</t>
  </si>
  <si>
    <t>Clerk salary May</t>
  </si>
  <si>
    <t>HMRC empee/er payment</t>
  </si>
  <si>
    <t>Clerk reimburse for cotton tape</t>
  </si>
  <si>
    <t>Village hall room hire</t>
  </si>
  <si>
    <t>SSE electric for street lighting</t>
  </si>
  <si>
    <t>Donation K Cox</t>
  </si>
  <si>
    <t>JG donation</t>
  </si>
  <si>
    <t>Wicksteed, play equipment</t>
  </si>
  <si>
    <t>Gallagher insurance</t>
  </si>
  <si>
    <t>Rent from CC</t>
  </si>
  <si>
    <t>Clerk reimburse for ink plans</t>
  </si>
  <si>
    <t>Rent CC</t>
  </si>
  <si>
    <t>Leics Gardens22/095</t>
  </si>
  <si>
    <t>Leics Gardens 22/043</t>
  </si>
  <si>
    <t>Eon quarterly maintenance</t>
  </si>
  <si>
    <t>Signs Express for Drift</t>
  </si>
  <si>
    <t>EOTH VH</t>
  </si>
  <si>
    <t>Viking Raja laminating pouches</t>
  </si>
  <si>
    <t>SLCC sub share</t>
  </si>
  <si>
    <t>Total June</t>
  </si>
  <si>
    <t>RoSPA play inspection</t>
  </si>
  <si>
    <t>Play insp</t>
  </si>
  <si>
    <t>Augean grant</t>
  </si>
  <si>
    <t>Website/other</t>
  </si>
  <si>
    <t>play equip</t>
  </si>
  <si>
    <t>from grant LY</t>
  </si>
  <si>
    <t>Bank charges</t>
  </si>
  <si>
    <t>Clerk salary June</t>
  </si>
  <si>
    <t>Woodland grant</t>
  </si>
  <si>
    <t>Dunster House deposit on gazebo</t>
  </si>
  <si>
    <t>Clerk mileage and stationery</t>
  </si>
  <si>
    <t>McAllister rent allot</t>
  </si>
  <si>
    <t>NCALC planning training course</t>
  </si>
  <si>
    <t>SSE  electricity bill</t>
  </si>
  <si>
    <t>Leics Gardens</t>
  </si>
  <si>
    <t>HMRC employer/ee payment</t>
  </si>
  <si>
    <t>EOTH village hall hire</t>
  </si>
  <si>
    <t>Clerk, mileage</t>
  </si>
  <si>
    <t>NCALC subs and audit</t>
  </si>
  <si>
    <t>Clerk pay for July</t>
  </si>
  <si>
    <t>pdf subs and ink plan, reimburse clerk</t>
  </si>
  <si>
    <t>ICO subs</t>
  </si>
  <si>
    <t>DD</t>
  </si>
  <si>
    <t>Wittering PFC</t>
  </si>
  <si>
    <t>K Cox for parts PF</t>
  </si>
  <si>
    <t>K Cox gazebo fittings</t>
  </si>
  <si>
    <t>HMRC paye payment</t>
  </si>
  <si>
    <t>Caretaker invoice</t>
  </si>
  <si>
    <t>Clerk salary</t>
  </si>
  <si>
    <t>PKF External auditor</t>
  </si>
  <si>
    <t>Village Hall room hire</t>
  </si>
  <si>
    <t>Clerk reimburse for deep water signs</t>
  </si>
  <si>
    <t>Eon elec light testing</t>
  </si>
  <si>
    <t>SSE elec supply charge</t>
  </si>
  <si>
    <t>Leice Gardens grass cut 22/150</t>
  </si>
  <si>
    <t>J Rawlinson Caretaker invoice</t>
  </si>
  <si>
    <t>Eon quarterly maintenance chge</t>
  </si>
  <si>
    <t>I Lawson planning fee</t>
  </si>
  <si>
    <t>NNC bin emptying</t>
  </si>
  <si>
    <t>Dunster House gazebo balance</t>
  </si>
  <si>
    <t>R Peace tree survey</t>
  </si>
  <si>
    <t>Other expenditure, from grants</t>
  </si>
  <si>
    <t>Clerk ink plans Jul and Aug</t>
  </si>
  <si>
    <t xml:space="preserve">£100 caretaker </t>
  </si>
  <si>
    <t>pd in August</t>
  </si>
  <si>
    <t>payments not cleared/authorised</t>
  </si>
  <si>
    <t>Clerk for pdf programme</t>
  </si>
  <si>
    <t>for aug</t>
  </si>
  <si>
    <t>Grant from police</t>
  </si>
  <si>
    <t>signs</t>
  </si>
  <si>
    <t>R Dhillonfor electricity</t>
  </si>
  <si>
    <t>J Rawlinson parts</t>
  </si>
  <si>
    <t>S Woodman, the Drift maintenance</t>
  </si>
  <si>
    <t>S Woodman PF parts etc</t>
  </si>
  <si>
    <t>Vision ICT</t>
  </si>
  <si>
    <t>SSE Electricity supply</t>
  </si>
  <si>
    <t>Eon new column</t>
  </si>
  <si>
    <t>project</t>
  </si>
  <si>
    <t>Leics Gardens 22/182</t>
  </si>
  <si>
    <t>Clerk reimburse for wreath</t>
  </si>
  <si>
    <t>Elan MVAS</t>
  </si>
  <si>
    <t>testing</t>
  </si>
  <si>
    <t>column</t>
  </si>
  <si>
    <t>MVAS</t>
  </si>
  <si>
    <t>Donation to War me</t>
  </si>
  <si>
    <t>Other - planning war mem</t>
  </si>
  <si>
    <t>back pay pay award</t>
  </si>
  <si>
    <t>pay rise</t>
  </si>
  <si>
    <t>hire income</t>
  </si>
  <si>
    <t>Footpaths</t>
  </si>
  <si>
    <t>Local Gov't Re-organisation/clock fund</t>
  </si>
  <si>
    <t>C/F figures</t>
  </si>
  <si>
    <t>plus 3%</t>
  </si>
  <si>
    <t>Cash in hand</t>
  </si>
  <si>
    <t>Less payments due to end yr</t>
  </si>
  <si>
    <t>Plus income due</t>
  </si>
  <si>
    <t>Balance, predicted C/F</t>
  </si>
  <si>
    <t>grants</t>
  </si>
  <si>
    <t>Clerk's Overtime/back pay</t>
  </si>
  <si>
    <t>grant, donations</t>
  </si>
  <si>
    <t>predicted</t>
  </si>
  <si>
    <t>Donation from Mill View Motors</t>
  </si>
  <si>
    <t>HMRC reclaim</t>
  </si>
  <si>
    <t>Agrees with above</t>
  </si>
  <si>
    <t>Kedel seating for gazebo</t>
  </si>
  <si>
    <t>Fresh Air Fitness spare part Xtnr</t>
  </si>
  <si>
    <t>Clerk ink and pdf sub</t>
  </si>
  <si>
    <t>cash balance C/f 21/22</t>
  </si>
  <si>
    <t xml:space="preserve">Other payments </t>
  </si>
  <si>
    <t>WFC</t>
  </si>
  <si>
    <t>start of 22/23</t>
  </si>
  <si>
    <t>6%?</t>
  </si>
  <si>
    <t>£18 per 2 hour meeting, £10 1 hour. No increase proposed as yet</t>
  </si>
  <si>
    <t>£500 maintenance, £1800 caretaker</t>
  </si>
  <si>
    <t>The Drift, MVAS, Spring Close?</t>
  </si>
  <si>
    <t>survey, works</t>
  </si>
  <si>
    <t>£235 pq - no increase planned</t>
  </si>
  <si>
    <t>repairs from projects/reserves TY</t>
  </si>
  <si>
    <t>Air Ambulance Service/other</t>
  </si>
  <si>
    <t>clock repair fund</t>
  </si>
  <si>
    <t>footpath project</t>
  </si>
  <si>
    <t>election</t>
  </si>
  <si>
    <t>Spring Close SW</t>
  </si>
  <si>
    <t>Tax base 463</t>
  </si>
  <si>
    <t>Footpath £500 C/F</t>
  </si>
  <si>
    <t xml:space="preserve">% increase </t>
  </si>
  <si>
    <t>on LY budget</t>
  </si>
  <si>
    <t>% increase</t>
  </si>
  <si>
    <t>on FY f/cast</t>
  </si>
  <si>
    <t>£120 pm approx now x 3.6 SSE 51.51</t>
  </si>
  <si>
    <t>Website/other projects</t>
  </si>
  <si>
    <t>divide by tax base 463 = £81.96</t>
  </si>
  <si>
    <t>8% increase</t>
  </si>
  <si>
    <t xml:space="preserve">Earmarked </t>
  </si>
  <si>
    <t>Election £600, clock £200</t>
  </si>
  <si>
    <t>PF £3250</t>
  </si>
  <si>
    <t>Presumes war memorial insurance paid, new signs paid, woodland grant used, MVAS grant used</t>
  </si>
  <si>
    <t>incl 6k vat claim back</t>
  </si>
  <si>
    <t>lights</t>
  </si>
  <si>
    <t>2700 MVAS</t>
  </si>
  <si>
    <t>WPFC hire</t>
  </si>
  <si>
    <t>Cllr Nicol repair to mower</t>
  </si>
  <si>
    <t>Signs Express grit bins</t>
  </si>
  <si>
    <t>Eon repairs/replacements</t>
  </si>
  <si>
    <t>CJ Wildlife insect hotel (grant)</t>
  </si>
  <si>
    <t>Clerk fordog foul sign PF</t>
  </si>
  <si>
    <t>Village hall for hire costs</t>
  </si>
  <si>
    <t>Clerk for admin/ink/IT</t>
  </si>
  <si>
    <t>SSE for lighting</t>
  </si>
  <si>
    <t>Vision ICT web hosting</t>
  </si>
  <si>
    <t>Leices Gardens for grass cutting</t>
  </si>
  <si>
    <t>Cllr Woodman for bin/MVAS hardware</t>
  </si>
  <si>
    <t>Cllr Woodman top soil/pots for trees</t>
  </si>
  <si>
    <t xml:space="preserve">K Cox £81.29, £570 LG and </t>
  </si>
  <si>
    <t xml:space="preserve">Mvas £2700 notpaid </t>
  </si>
  <si>
    <t>and £111.77to be credited</t>
  </si>
  <si>
    <t>by SSE</t>
  </si>
  <si>
    <t>Village hall, hire costs</t>
  </si>
  <si>
    <t>HMRC employee/er payment</t>
  </si>
  <si>
    <t>Eon maintenance charge</t>
  </si>
  <si>
    <t>NCALC vat invoice backdated</t>
  </si>
  <si>
    <t>PCC warm space donation</t>
  </si>
  <si>
    <t>Clerk ink plans and laptop</t>
  </si>
  <si>
    <t>Clerk laptop pdf/office</t>
  </si>
  <si>
    <t>Clerk salary and back pay</t>
  </si>
  <si>
    <t>Bank charges quarterly</t>
  </si>
  <si>
    <t>Insurance claim, MVAS grant, signs, Woodland grant used</t>
  </si>
  <si>
    <t>Bank balance end of December</t>
  </si>
  <si>
    <t>3250 PFMC, Election £600, clock £200, footpath £500</t>
  </si>
  <si>
    <t xml:space="preserve">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</si>
</sst>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&quot;£&quot;#,##0.00"/>
    <numFmt numFmtId="165" formatCode="#,##0.00_ ;\-#,##0.00\ "/>
  </numFmts>
  <fonts count="3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u/>
      <sz val="9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2" xfId="0" applyNumberFormat="1" applyFont="1" applyBorder="1"/>
    <xf numFmtId="0" fontId="2" fillId="0" borderId="2" xfId="0" applyFont="1" applyBorder="1"/>
    <xf numFmtId="44" fontId="0" fillId="0" borderId="0" xfId="0" applyNumberFormat="1"/>
    <xf numFmtId="44" fontId="2" fillId="0" borderId="1" xfId="0" applyNumberFormat="1" applyFont="1" applyBorder="1"/>
    <xf numFmtId="14" fontId="2" fillId="0" borderId="0" xfId="0" applyNumberFormat="1" applyFont="1"/>
    <xf numFmtId="44" fontId="8" fillId="0" borderId="0" xfId="0" applyNumberFormat="1" applyFont="1"/>
    <xf numFmtId="14" fontId="8" fillId="0" borderId="0" xfId="0" applyNumberFormat="1" applyFont="1"/>
    <xf numFmtId="44" fontId="8" fillId="0" borderId="2" xfId="0" applyNumberFormat="1" applyFont="1" applyBorder="1"/>
    <xf numFmtId="0" fontId="8" fillId="0" borderId="0" xfId="0" applyFont="1"/>
    <xf numFmtId="8" fontId="2" fillId="0" borderId="0" xfId="0" applyNumberFormat="1" applyFont="1"/>
    <xf numFmtId="8" fontId="8" fillId="0" borderId="0" xfId="0" applyNumberFormat="1" applyFont="1"/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/>
    <xf numFmtId="6" fontId="2" fillId="0" borderId="0" xfId="0" applyNumberFormat="1" applyFont="1"/>
    <xf numFmtId="17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14" fontId="1" fillId="0" borderId="0" xfId="0" applyNumberFormat="1" applyFont="1"/>
    <xf numFmtId="14" fontId="9" fillId="0" borderId="0" xfId="1" applyNumberFormat="1"/>
    <xf numFmtId="44" fontId="1" fillId="0" borderId="0" xfId="0" applyNumberFormat="1" applyFont="1"/>
    <xf numFmtId="0" fontId="8" fillId="2" borderId="0" xfId="0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/>
    <xf numFmtId="14" fontId="5" fillId="0" borderId="0" xfId="0" applyNumberFormat="1" applyFont="1"/>
    <xf numFmtId="17" fontId="8" fillId="0" borderId="2" xfId="0" applyNumberFormat="1" applyFont="1" applyBorder="1"/>
    <xf numFmtId="2" fontId="1" fillId="0" borderId="0" xfId="0" applyNumberFormat="1" applyFont="1"/>
    <xf numFmtId="0" fontId="4" fillId="0" borderId="0" xfId="0" applyFont="1"/>
    <xf numFmtId="41" fontId="1" fillId="0" borderId="0" xfId="2" applyFont="1"/>
    <xf numFmtId="0" fontId="3" fillId="0" borderId="0" xfId="0" applyFont="1" applyAlignment="1">
      <alignment horizontal="right"/>
    </xf>
    <xf numFmtId="16" fontId="2" fillId="0" borderId="0" xfId="0" applyNumberFormat="1" applyFont="1"/>
    <xf numFmtId="44" fontId="8" fillId="0" borderId="0" xfId="0" applyNumberFormat="1" applyFont="1" applyAlignment="1">
      <alignment wrapText="1"/>
    </xf>
    <xf numFmtId="44" fontId="8" fillId="0" borderId="1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4" fontId="2" fillId="0" borderId="0" xfId="3" applyFont="1"/>
    <xf numFmtId="17" fontId="0" fillId="2" borderId="0" xfId="0" applyNumberFormat="1" applyFill="1"/>
    <xf numFmtId="8" fontId="1" fillId="0" borderId="0" xfId="0" applyNumberFormat="1" applyFont="1"/>
    <xf numFmtId="164" fontId="2" fillId="0" borderId="0" xfId="0" applyNumberFormat="1" applyFont="1"/>
    <xf numFmtId="16" fontId="1" fillId="0" borderId="0" xfId="0" applyNumberFormat="1" applyFont="1"/>
    <xf numFmtId="8" fontId="0" fillId="0" borderId="0" xfId="0" applyNumberFormat="1"/>
    <xf numFmtId="16" fontId="8" fillId="0" borderId="0" xfId="0" applyNumberFormat="1" applyFont="1"/>
    <xf numFmtId="2" fontId="8" fillId="0" borderId="0" xfId="0" applyNumberFormat="1" applyFont="1"/>
    <xf numFmtId="0" fontId="12" fillId="0" borderId="0" xfId="0" applyFont="1"/>
    <xf numFmtId="10" fontId="3" fillId="0" borderId="0" xfId="0" applyNumberFormat="1" applyFont="1"/>
    <xf numFmtId="0" fontId="5" fillId="0" borderId="0" xfId="0" applyFont="1" applyAlignment="1">
      <alignment horizontal="right"/>
    </xf>
    <xf numFmtId="6" fontId="8" fillId="0" borderId="0" xfId="0" applyNumberFormat="1" applyFont="1"/>
    <xf numFmtId="44" fontId="5" fillId="0" borderId="0" xfId="0" applyNumberFormat="1" applyFont="1"/>
    <xf numFmtId="0" fontId="14" fillId="0" borderId="0" xfId="0" applyFont="1"/>
    <xf numFmtId="0" fontId="15" fillId="0" borderId="0" xfId="0" applyFont="1"/>
    <xf numFmtId="2" fontId="16" fillId="0" borderId="3" xfId="0" applyNumberFormat="1" applyFont="1" applyBorder="1" applyAlignment="1">
      <alignment horizontal="center"/>
    </xf>
    <xf numFmtId="0" fontId="17" fillId="2" borderId="4" xfId="0" applyFont="1" applyFill="1" applyBorder="1"/>
    <xf numFmtId="0" fontId="16" fillId="0" borderId="4" xfId="0" applyFont="1" applyBorder="1" applyAlignment="1">
      <alignment horizontal="center"/>
    </xf>
    <xf numFmtId="0" fontId="17" fillId="0" borderId="4" xfId="0" applyFont="1" applyBorder="1"/>
    <xf numFmtId="0" fontId="16" fillId="2" borderId="5" xfId="0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9" fillId="0" borderId="0" xfId="0" applyFont="1"/>
    <xf numFmtId="2" fontId="16" fillId="0" borderId="6" xfId="0" applyNumberFormat="1" applyFont="1" applyBorder="1" applyAlignment="1">
      <alignment horizontal="center"/>
    </xf>
    <xf numFmtId="14" fontId="17" fillId="2" borderId="0" xfId="0" applyNumberFormat="1" applyFont="1" applyFill="1"/>
    <xf numFmtId="2" fontId="16" fillId="0" borderId="0" xfId="0" applyNumberFormat="1" applyFont="1" applyAlignment="1">
      <alignment horizontal="center"/>
    </xf>
    <xf numFmtId="0" fontId="17" fillId="0" borderId="0" xfId="0" applyFont="1"/>
    <xf numFmtId="0" fontId="16" fillId="2" borderId="7" xfId="0" applyFont="1" applyFill="1" applyBorder="1" applyAlignment="1">
      <alignment horizontal="center"/>
    </xf>
    <xf numFmtId="2" fontId="0" fillId="0" borderId="0" xfId="0" applyNumberFormat="1"/>
    <xf numFmtId="2" fontId="20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21" fillId="0" borderId="8" xfId="0" applyFont="1" applyBorder="1"/>
    <xf numFmtId="4" fontId="0" fillId="0" borderId="0" xfId="0" applyNumberFormat="1"/>
    <xf numFmtId="2" fontId="19" fillId="0" borderId="8" xfId="0" applyNumberFormat="1" applyFont="1" applyBorder="1"/>
    <xf numFmtId="2" fontId="18" fillId="0" borderId="8" xfId="0" applyNumberFormat="1" applyFont="1" applyBorder="1"/>
    <xf numFmtId="2" fontId="18" fillId="0" borderId="0" xfId="0" applyNumberFormat="1" applyFont="1"/>
    <xf numFmtId="0" fontId="22" fillId="0" borderId="0" xfId="0" applyFont="1"/>
    <xf numFmtId="2" fontId="19" fillId="0" borderId="8" xfId="0" applyNumberFormat="1" applyFont="1" applyBorder="1" applyAlignment="1">
      <alignment horizontal="right"/>
    </xf>
    <xf numFmtId="0" fontId="23" fillId="0" borderId="0" xfId="0" applyFont="1"/>
    <xf numFmtId="2" fontId="19" fillId="3" borderId="8" xfId="0" applyNumberFormat="1" applyFont="1" applyFill="1" applyBorder="1"/>
    <xf numFmtId="10" fontId="18" fillId="0" borderId="0" xfId="0" applyNumberFormat="1" applyFont="1"/>
    <xf numFmtId="4" fontId="18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18" fillId="3" borderId="0" xfId="0" applyFont="1" applyFill="1"/>
    <xf numFmtId="4" fontId="19" fillId="0" borderId="0" xfId="0" applyNumberFormat="1" applyFont="1"/>
    <xf numFmtId="0" fontId="14" fillId="0" borderId="0" xfId="0" applyFont="1" applyAlignment="1">
      <alignment horizontal="right"/>
    </xf>
    <xf numFmtId="2" fontId="14" fillId="0" borderId="8" xfId="0" applyNumberFormat="1" applyFont="1" applyBorder="1"/>
    <xf numFmtId="0" fontId="21" fillId="0" borderId="0" xfId="0" applyFont="1"/>
    <xf numFmtId="0" fontId="26" fillId="0" borderId="0" xfId="0" applyFont="1" applyAlignment="1">
      <alignment horizontal="right"/>
    </xf>
    <xf numFmtId="4" fontId="19" fillId="0" borderId="8" xfId="0" applyNumberFormat="1" applyFont="1" applyBorder="1"/>
    <xf numFmtId="0" fontId="27" fillId="0" borderId="8" xfId="0" applyFont="1" applyBorder="1"/>
    <xf numFmtId="4" fontId="18" fillId="0" borderId="9" xfId="0" applyNumberFormat="1" applyFont="1" applyBorder="1"/>
    <xf numFmtId="0" fontId="27" fillId="3" borderId="8" xfId="0" applyFont="1" applyFill="1" applyBorder="1"/>
    <xf numFmtId="4" fontId="19" fillId="3" borderId="9" xfId="0" applyNumberFormat="1" applyFont="1" applyFill="1" applyBorder="1"/>
    <xf numFmtId="4" fontId="18" fillId="3" borderId="0" xfId="0" applyNumberFormat="1" applyFont="1" applyFill="1"/>
    <xf numFmtId="0" fontId="22" fillId="3" borderId="0" xfId="0" applyFont="1" applyFill="1"/>
    <xf numFmtId="2" fontId="28" fillId="3" borderId="9" xfId="0" applyNumberFormat="1" applyFont="1" applyFill="1" applyBorder="1"/>
    <xf numFmtId="4" fontId="22" fillId="3" borderId="0" xfId="0" applyNumberFormat="1" applyFont="1" applyFill="1"/>
    <xf numFmtId="4" fontId="27" fillId="3" borderId="8" xfId="0" applyNumberFormat="1" applyFont="1" applyFill="1" applyBorder="1"/>
    <xf numFmtId="2" fontId="28" fillId="0" borderId="9" xfId="0" applyNumberFormat="1" applyFont="1" applyBorder="1"/>
    <xf numFmtId="4" fontId="14" fillId="0" borderId="8" xfId="0" applyNumberFormat="1" applyFont="1" applyBorder="1"/>
    <xf numFmtId="2" fontId="17" fillId="0" borderId="8" xfId="0" applyNumberFormat="1" applyFont="1" applyBorder="1"/>
    <xf numFmtId="2" fontId="19" fillId="0" borderId="9" xfId="0" applyNumberFormat="1" applyFont="1" applyBorder="1"/>
    <xf numFmtId="4" fontId="19" fillId="0" borderId="8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2" fontId="14" fillId="0" borderId="8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0" fontId="20" fillId="0" borderId="0" xfId="0" applyFont="1"/>
    <xf numFmtId="0" fontId="14" fillId="0" borderId="8" xfId="0" applyFont="1" applyBorder="1"/>
    <xf numFmtId="0" fontId="17" fillId="0" borderId="8" xfId="0" applyFont="1" applyBorder="1"/>
    <xf numFmtId="0" fontId="19" fillId="0" borderId="0" xfId="0" applyFont="1" applyAlignment="1">
      <alignment horizontal="right"/>
    </xf>
    <xf numFmtId="0" fontId="19" fillId="0" borderId="8" xfId="0" applyFont="1" applyBorder="1"/>
    <xf numFmtId="0" fontId="18" fillId="0" borderId="8" xfId="0" applyFont="1" applyBorder="1"/>
    <xf numFmtId="9" fontId="18" fillId="0" borderId="0" xfId="0" applyNumberFormat="1" applyFont="1"/>
    <xf numFmtId="0" fontId="13" fillId="0" borderId="0" xfId="0" applyFont="1"/>
    <xf numFmtId="0" fontId="19" fillId="2" borderId="8" xfId="0" applyFont="1" applyFill="1" applyBorder="1"/>
    <xf numFmtId="9" fontId="25" fillId="0" borderId="0" xfId="0" applyNumberFormat="1" applyFont="1"/>
    <xf numFmtId="4" fontId="19" fillId="3" borderId="8" xfId="0" applyNumberFormat="1" applyFont="1" applyFill="1" applyBorder="1"/>
    <xf numFmtId="4" fontId="14" fillId="3" borderId="8" xfId="0" applyNumberFormat="1" applyFont="1" applyFill="1" applyBorder="1"/>
    <xf numFmtId="2" fontId="14" fillId="2" borderId="8" xfId="0" applyNumberFormat="1" applyFont="1" applyFill="1" applyBorder="1"/>
    <xf numFmtId="2" fontId="19" fillId="0" borderId="0" xfId="0" applyNumberFormat="1" applyFont="1"/>
    <xf numFmtId="2" fontId="17" fillId="0" borderId="0" xfId="0" applyNumberFormat="1" applyFont="1"/>
    <xf numFmtId="0" fontId="19" fillId="2" borderId="0" xfId="0" applyFont="1" applyFill="1"/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8" fontId="18" fillId="0" borderId="0" xfId="0" applyNumberFormat="1" applyFont="1"/>
    <xf numFmtId="8" fontId="25" fillId="0" borderId="0" xfId="0" applyNumberFormat="1" applyFont="1"/>
    <xf numFmtId="0" fontId="26" fillId="0" borderId="0" xfId="0" applyFont="1"/>
    <xf numFmtId="164" fontId="25" fillId="0" borderId="0" xfId="0" applyNumberFormat="1" applyFont="1"/>
    <xf numFmtId="165" fontId="14" fillId="0" borderId="0" xfId="3" applyNumberFormat="1" applyFont="1" applyBorder="1"/>
    <xf numFmtId="165" fontId="19" fillId="0" borderId="0" xfId="3" applyNumberFormat="1" applyFont="1" applyBorder="1"/>
    <xf numFmtId="44" fontId="18" fillId="0" borderId="0" xfId="0" applyNumberFormat="1" applyFont="1"/>
    <xf numFmtId="0" fontId="29" fillId="0" borderId="0" xfId="0" applyFont="1"/>
    <xf numFmtId="2" fontId="21" fillId="0" borderId="0" xfId="0" applyNumberFormat="1" applyFont="1"/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1" fillId="0" borderId="0" xfId="0" applyFont="1"/>
    <xf numFmtId="0" fontId="2" fillId="2" borderId="0" xfId="0" applyFont="1" applyFill="1"/>
    <xf numFmtId="0" fontId="8" fillId="2" borderId="0" xfId="0" applyFont="1" applyFill="1"/>
    <xf numFmtId="9" fontId="2" fillId="0" borderId="0" xfId="4" applyFont="1"/>
    <xf numFmtId="14" fontId="33" fillId="0" borderId="0" xfId="0" applyNumberFormat="1" applyFont="1"/>
    <xf numFmtId="17" fontId="33" fillId="0" borderId="0" xfId="0" applyNumberFormat="1" applyFont="1"/>
    <xf numFmtId="44" fontId="34" fillId="0" borderId="0" xfId="0" applyNumberFormat="1" applyFont="1"/>
    <xf numFmtId="17" fontId="33" fillId="0" borderId="2" xfId="0" applyNumberFormat="1" applyFont="1" applyBorder="1"/>
    <xf numFmtId="44" fontId="1" fillId="0" borderId="2" xfId="0" applyNumberFormat="1" applyFont="1" applyBorder="1"/>
    <xf numFmtId="9" fontId="33" fillId="0" borderId="0" xfId="4" applyFont="1"/>
    <xf numFmtId="10" fontId="8" fillId="0" borderId="0" xfId="0" applyNumberFormat="1" applyFont="1"/>
    <xf numFmtId="14" fontId="2" fillId="0" borderId="2" xfId="0" applyNumberFormat="1" applyFont="1" applyBorder="1"/>
    <xf numFmtId="14" fontId="1" fillId="0" borderId="2" xfId="0" applyNumberFormat="1" applyFont="1" applyBorder="1"/>
    <xf numFmtId="44" fontId="2" fillId="2" borderId="0" xfId="0" applyNumberFormat="1" applyFont="1" applyFill="1"/>
    <xf numFmtId="17" fontId="1" fillId="0" borderId="0" xfId="0" applyNumberFormat="1" applyFont="1"/>
    <xf numFmtId="44" fontId="1" fillId="0" borderId="0" xfId="0" applyNumberFormat="1" applyFont="1" applyAlignment="1">
      <alignment horizontal="right"/>
    </xf>
    <xf numFmtId="4" fontId="14" fillId="0" borderId="11" xfId="0" applyNumberFormat="1" applyFont="1" applyBorder="1"/>
    <xf numFmtId="2" fontId="17" fillId="0" borderId="11" xfId="0" applyNumberFormat="1" applyFont="1" applyBorder="1"/>
    <xf numFmtId="4" fontId="19" fillId="0" borderId="11" xfId="0" applyNumberFormat="1" applyFont="1" applyBorder="1"/>
    <xf numFmtId="0" fontId="27" fillId="3" borderId="11" xfId="0" applyFont="1" applyFill="1" applyBorder="1"/>
    <xf numFmtId="2" fontId="19" fillId="0" borderId="12" xfId="0" applyNumberFormat="1" applyFont="1" applyBorder="1"/>
    <xf numFmtId="4" fontId="14" fillId="2" borderId="13" xfId="0" applyNumberFormat="1" applyFont="1" applyFill="1" applyBorder="1"/>
    <xf numFmtId="2" fontId="17" fillId="2" borderId="13" xfId="0" applyNumberFormat="1" applyFont="1" applyFill="1" applyBorder="1"/>
    <xf numFmtId="4" fontId="19" fillId="2" borderId="13" xfId="0" applyNumberFormat="1" applyFont="1" applyFill="1" applyBorder="1"/>
    <xf numFmtId="0" fontId="27" fillId="2" borderId="13" xfId="0" applyFont="1" applyFill="1" applyBorder="1"/>
    <xf numFmtId="2" fontId="14" fillId="2" borderId="10" xfId="0" applyNumberFormat="1" applyFont="1" applyFill="1" applyBorder="1"/>
    <xf numFmtId="2" fontId="14" fillId="2" borderId="8" xfId="0" applyNumberFormat="1" applyFont="1" applyFill="1" applyBorder="1" applyAlignment="1">
      <alignment horizontal="center"/>
    </xf>
    <xf numFmtId="2" fontId="17" fillId="2" borderId="8" xfId="0" applyNumberFormat="1" applyFont="1" applyFill="1" applyBorder="1"/>
    <xf numFmtId="2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/>
    <xf numFmtId="0" fontId="17" fillId="2" borderId="8" xfId="0" applyFont="1" applyFill="1" applyBorder="1"/>
    <xf numFmtId="0" fontId="1" fillId="2" borderId="0" xfId="0" applyFont="1" applyFill="1"/>
    <xf numFmtId="164" fontId="19" fillId="0" borderId="0" xfId="0" applyNumberFormat="1" applyFont="1"/>
    <xf numFmtId="4" fontId="25" fillId="0" borderId="0" xfId="0" applyNumberFormat="1" applyFont="1"/>
    <xf numFmtId="8" fontId="19" fillId="0" borderId="0" xfId="0" applyNumberFormat="1" applyFont="1"/>
    <xf numFmtId="0" fontId="16" fillId="2" borderId="0" xfId="0" applyFont="1" applyFill="1" applyAlignment="1">
      <alignment horizontal="center"/>
    </xf>
    <xf numFmtId="10" fontId="31" fillId="0" borderId="0" xfId="4" applyNumberFormat="1" applyFont="1"/>
    <xf numFmtId="9" fontId="1" fillId="0" borderId="0" xfId="4" applyFont="1"/>
    <xf numFmtId="0" fontId="8" fillId="0" borderId="0" xfId="0" applyFont="1"/>
  </cellXfs>
  <cellStyles count="5">
    <cellStyle name="Comma [0]" xfId="2" builtinId="6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8"/>
  <sheetViews>
    <sheetView zoomScaleNormal="100" workbookViewId="0">
      <pane ySplit="2" topLeftCell="A227" activePane="bottomLeft" state="frozen"/>
      <selection activeCell="C1" sqref="C1"/>
      <selection pane="bottomLeft" activeCell="M253" sqref="M253"/>
    </sheetView>
  </sheetViews>
  <sheetFormatPr defaultRowHeight="11.25" x14ac:dyDescent="0.2"/>
  <cols>
    <col min="1" max="1" width="25" style="2" bestFit="1" customWidth="1"/>
    <col min="2" max="2" width="14" style="2" bestFit="1" customWidth="1"/>
    <col min="3" max="3" width="13" style="4" bestFit="1" customWidth="1"/>
    <col min="4" max="4" width="10.42578125" style="4" bestFit="1" customWidth="1"/>
    <col min="5" max="5" width="25.7109375" style="2" bestFit="1" customWidth="1"/>
    <col min="6" max="6" width="9.85546875" style="2" bestFit="1" customWidth="1"/>
    <col min="7" max="7" width="12.140625" style="4" bestFit="1" customWidth="1"/>
    <col min="8" max="11" width="9.85546875" style="4" bestFit="1" customWidth="1"/>
    <col min="12" max="12" width="10.140625" style="4" bestFit="1" customWidth="1"/>
    <col min="13" max="17" width="9.85546875" style="4" bestFit="1" customWidth="1"/>
    <col min="18" max="18" width="8.85546875" style="4" bestFit="1" customWidth="1"/>
    <col min="19" max="19" width="9.85546875" style="4" bestFit="1" customWidth="1"/>
    <col min="20" max="20" width="11.7109375" style="4" bestFit="1" customWidth="1"/>
    <col min="21" max="21" width="7.7109375" style="4" bestFit="1" customWidth="1"/>
    <col min="22" max="22" width="10.85546875" style="4" customWidth="1"/>
    <col min="23" max="23" width="9.28515625" style="4" bestFit="1" customWidth="1"/>
    <col min="24" max="24" width="9" style="4" bestFit="1" customWidth="1"/>
    <col min="25" max="25" width="9.85546875" style="4" bestFit="1" customWidth="1"/>
    <col min="26" max="26" width="10.28515625" style="2" bestFit="1" customWidth="1"/>
    <col min="27" max="16384" width="9.140625" style="2"/>
  </cols>
  <sheetData>
    <row r="1" spans="1:24" x14ac:dyDescent="0.2">
      <c r="A1" s="14" t="s">
        <v>38</v>
      </c>
      <c r="B1" s="14"/>
      <c r="E1" s="184" t="s">
        <v>239</v>
      </c>
      <c r="F1" s="184"/>
      <c r="L1" s="26" t="s">
        <v>72</v>
      </c>
    </row>
    <row r="2" spans="1:24" x14ac:dyDescent="0.2">
      <c r="A2" s="18" t="s">
        <v>0</v>
      </c>
      <c r="B2" s="27" t="s">
        <v>51</v>
      </c>
      <c r="C2" s="5"/>
      <c r="D2" s="28" t="s">
        <v>1</v>
      </c>
      <c r="E2" s="1"/>
      <c r="F2" s="1"/>
      <c r="G2" s="5"/>
      <c r="H2" s="41" t="s">
        <v>78</v>
      </c>
      <c r="I2" s="41" t="s">
        <v>79</v>
      </c>
      <c r="J2" s="41" t="s">
        <v>80</v>
      </c>
      <c r="K2" s="41" t="s">
        <v>81</v>
      </c>
      <c r="L2" s="5" t="s">
        <v>28</v>
      </c>
      <c r="M2" s="41" t="s">
        <v>82</v>
      </c>
      <c r="N2" s="41" t="s">
        <v>83</v>
      </c>
      <c r="O2" s="41" t="s">
        <v>84</v>
      </c>
      <c r="P2" s="41" t="s">
        <v>85</v>
      </c>
      <c r="Q2" s="41" t="s">
        <v>367</v>
      </c>
      <c r="R2" s="41" t="s">
        <v>86</v>
      </c>
      <c r="S2" s="41" t="s">
        <v>255</v>
      </c>
      <c r="T2" s="41" t="s">
        <v>251</v>
      </c>
      <c r="U2" s="41" t="s">
        <v>252</v>
      </c>
      <c r="V2" s="41" t="s">
        <v>253</v>
      </c>
      <c r="W2" s="41" t="s">
        <v>254</v>
      </c>
      <c r="X2" s="41" t="s">
        <v>87</v>
      </c>
    </row>
    <row r="3" spans="1:24" x14ac:dyDescent="0.2">
      <c r="A3" s="18" t="s">
        <v>2</v>
      </c>
      <c r="B3" s="18" t="s">
        <v>3</v>
      </c>
      <c r="C3" s="17" t="s">
        <v>4</v>
      </c>
      <c r="D3" s="17" t="s">
        <v>2</v>
      </c>
      <c r="E3" s="18" t="s">
        <v>3</v>
      </c>
      <c r="F3" s="18" t="s">
        <v>5</v>
      </c>
      <c r="G3" s="17" t="s">
        <v>4</v>
      </c>
      <c r="H3" s="17" t="s">
        <v>6</v>
      </c>
      <c r="I3" s="17" t="s">
        <v>92</v>
      </c>
      <c r="J3" s="17" t="s">
        <v>7</v>
      </c>
      <c r="K3" s="17" t="s">
        <v>27</v>
      </c>
      <c r="L3" s="17" t="s">
        <v>29</v>
      </c>
      <c r="M3" s="17" t="s">
        <v>33</v>
      </c>
      <c r="N3" s="17" t="s">
        <v>25</v>
      </c>
      <c r="O3" s="17" t="s">
        <v>34</v>
      </c>
      <c r="P3" s="17" t="s">
        <v>8</v>
      </c>
      <c r="Q3" s="17" t="s">
        <v>35</v>
      </c>
      <c r="R3" s="17" t="s">
        <v>36</v>
      </c>
      <c r="S3" s="17" t="s">
        <v>32</v>
      </c>
      <c r="T3" s="17"/>
      <c r="U3" s="17" t="s">
        <v>30</v>
      </c>
      <c r="V3" s="17"/>
      <c r="W3" s="17" t="s">
        <v>10</v>
      </c>
      <c r="X3" s="17" t="s">
        <v>9</v>
      </c>
    </row>
    <row r="4" spans="1:24" x14ac:dyDescent="0.2">
      <c r="A4" s="12">
        <v>44652</v>
      </c>
      <c r="B4" s="14" t="s">
        <v>37</v>
      </c>
      <c r="C4" s="39">
        <v>44610.41</v>
      </c>
      <c r="D4" s="10">
        <v>44671</v>
      </c>
      <c r="E4" s="22" t="s">
        <v>275</v>
      </c>
      <c r="F4" s="22" t="s">
        <v>39</v>
      </c>
      <c r="G4" s="4">
        <v>175</v>
      </c>
      <c r="S4" s="4">
        <v>175</v>
      </c>
    </row>
    <row r="5" spans="1:24" x14ac:dyDescent="0.2">
      <c r="A5" s="10">
        <v>44658</v>
      </c>
      <c r="B5" s="22" t="s">
        <v>267</v>
      </c>
      <c r="C5" s="3">
        <v>25</v>
      </c>
      <c r="E5" s="22" t="s">
        <v>276</v>
      </c>
      <c r="F5" s="22" t="s">
        <v>39</v>
      </c>
      <c r="G5" s="4">
        <v>110</v>
      </c>
      <c r="S5" s="4">
        <v>110</v>
      </c>
    </row>
    <row r="6" spans="1:24" x14ac:dyDescent="0.2">
      <c r="A6" s="21">
        <v>44657</v>
      </c>
      <c r="B6" s="22" t="s">
        <v>268</v>
      </c>
      <c r="C6" s="4">
        <v>135</v>
      </c>
      <c r="E6" s="22" t="s">
        <v>278</v>
      </c>
      <c r="F6" s="22" t="s">
        <v>39</v>
      </c>
      <c r="G6" s="4">
        <v>18.440000000000001</v>
      </c>
      <c r="I6" s="4">
        <v>18.440000000000001</v>
      </c>
    </row>
    <row r="7" spans="1:24" x14ac:dyDescent="0.2">
      <c r="A7" s="10">
        <v>44665</v>
      </c>
      <c r="B7" s="22" t="s">
        <v>274</v>
      </c>
      <c r="C7" s="4">
        <v>57.75</v>
      </c>
      <c r="E7" s="22" t="s">
        <v>279</v>
      </c>
      <c r="F7" s="22" t="s">
        <v>39</v>
      </c>
      <c r="G7" s="4">
        <v>119.02</v>
      </c>
      <c r="P7" s="4">
        <v>113.36</v>
      </c>
      <c r="X7" s="4">
        <v>5.66</v>
      </c>
    </row>
    <row r="8" spans="1:24" x14ac:dyDescent="0.2">
      <c r="A8" s="24"/>
      <c r="B8" s="22" t="s">
        <v>277</v>
      </c>
      <c r="C8" s="4">
        <v>45</v>
      </c>
      <c r="E8" s="22" t="s">
        <v>280</v>
      </c>
      <c r="F8" s="22" t="s">
        <v>39</v>
      </c>
      <c r="G8" s="4">
        <v>5.85</v>
      </c>
      <c r="L8" s="4">
        <v>5.85</v>
      </c>
    </row>
    <row r="9" spans="1:24" x14ac:dyDescent="0.2">
      <c r="A9" s="10">
        <v>44672</v>
      </c>
      <c r="B9" s="22" t="s">
        <v>287</v>
      </c>
      <c r="C9" s="4">
        <v>570.36</v>
      </c>
      <c r="E9" s="22" t="s">
        <v>281</v>
      </c>
      <c r="F9" s="22" t="s">
        <v>39</v>
      </c>
      <c r="G9" s="4">
        <v>12.49</v>
      </c>
      <c r="L9" s="4">
        <v>12.49</v>
      </c>
    </row>
    <row r="10" spans="1:24" x14ac:dyDescent="0.2">
      <c r="A10" s="38">
        <v>44680</v>
      </c>
      <c r="B10" s="22" t="s">
        <v>40</v>
      </c>
      <c r="C10" s="4">
        <v>35172</v>
      </c>
      <c r="E10" s="22" t="s">
        <v>282</v>
      </c>
      <c r="F10" s="22" t="s">
        <v>39</v>
      </c>
      <c r="G10" s="4">
        <v>36</v>
      </c>
      <c r="K10" s="4">
        <v>36</v>
      </c>
    </row>
    <row r="11" spans="1:24" x14ac:dyDescent="0.2">
      <c r="A11" s="14"/>
      <c r="B11" s="14" t="s">
        <v>91</v>
      </c>
      <c r="C11" s="11">
        <f>SUM(C5:C10)</f>
        <v>36005.11</v>
      </c>
      <c r="E11" s="22" t="s">
        <v>283</v>
      </c>
      <c r="F11" s="22" t="s">
        <v>39</v>
      </c>
      <c r="G11" s="4">
        <v>864.16</v>
      </c>
      <c r="H11" s="4">
        <v>864.16</v>
      </c>
    </row>
    <row r="12" spans="1:24" x14ac:dyDescent="0.2">
      <c r="A12" s="38">
        <v>44697</v>
      </c>
      <c r="B12" s="22" t="s">
        <v>295</v>
      </c>
      <c r="C12" s="26">
        <v>92</v>
      </c>
      <c r="E12" s="22" t="s">
        <v>284</v>
      </c>
      <c r="F12" s="22" t="s">
        <v>39</v>
      </c>
      <c r="G12" s="4">
        <v>22.43</v>
      </c>
      <c r="L12" s="4">
        <v>22.43</v>
      </c>
    </row>
    <row r="13" spans="1:24" x14ac:dyDescent="0.2">
      <c r="A13" s="22"/>
      <c r="B13" s="22" t="s">
        <v>268</v>
      </c>
      <c r="C13" s="4">
        <v>180</v>
      </c>
      <c r="E13" s="22" t="s">
        <v>285</v>
      </c>
      <c r="F13" s="2">
        <v>30008</v>
      </c>
      <c r="G13" s="4">
        <v>117</v>
      </c>
      <c r="Q13" s="4">
        <v>117</v>
      </c>
    </row>
    <row r="14" spans="1:24" x14ac:dyDescent="0.2">
      <c r="A14" s="24">
        <v>44708</v>
      </c>
      <c r="B14" s="22" t="s">
        <v>296</v>
      </c>
      <c r="C14" s="4">
        <v>198.53</v>
      </c>
      <c r="E14" s="22"/>
      <c r="F14" s="22"/>
    </row>
    <row r="15" spans="1:24" x14ac:dyDescent="0.2">
      <c r="A15" s="24">
        <v>44704</v>
      </c>
      <c r="B15" s="22" t="s">
        <v>299</v>
      </c>
      <c r="C15" s="4">
        <v>14.58</v>
      </c>
      <c r="E15" s="22"/>
      <c r="F15" s="22"/>
    </row>
    <row r="16" spans="1:24" x14ac:dyDescent="0.2">
      <c r="A16" s="22"/>
      <c r="B16" s="22"/>
      <c r="C16" s="11">
        <f>SUM(C12:C15)</f>
        <v>485.10999999999996</v>
      </c>
      <c r="E16" s="22"/>
      <c r="F16" s="22"/>
    </row>
    <row r="17" spans="1:26" x14ac:dyDescent="0.2">
      <c r="A17" s="10"/>
      <c r="B17" s="14" t="s">
        <v>64</v>
      </c>
      <c r="D17" s="151">
        <v>44652</v>
      </c>
      <c r="E17" s="14" t="s">
        <v>4</v>
      </c>
      <c r="F17" s="22"/>
      <c r="G17" s="11">
        <f t="shared" ref="G17:S17" si="0">SUM(G4:G16)</f>
        <v>1480.39</v>
      </c>
      <c r="H17" s="4">
        <f t="shared" si="0"/>
        <v>864.16</v>
      </c>
      <c r="I17" s="4">
        <f t="shared" si="0"/>
        <v>18.440000000000001</v>
      </c>
      <c r="J17" s="4">
        <f t="shared" si="0"/>
        <v>0</v>
      </c>
      <c r="K17" s="4">
        <f t="shared" si="0"/>
        <v>36</v>
      </c>
      <c r="L17" s="4">
        <f t="shared" si="0"/>
        <v>40.769999999999996</v>
      </c>
      <c r="M17" s="4">
        <f t="shared" si="0"/>
        <v>0</v>
      </c>
      <c r="N17" s="4">
        <f t="shared" si="0"/>
        <v>0</v>
      </c>
      <c r="O17" s="4">
        <f t="shared" si="0"/>
        <v>0</v>
      </c>
      <c r="P17" s="4">
        <f t="shared" si="0"/>
        <v>113.36</v>
      </c>
      <c r="Q17" s="4">
        <f t="shared" si="0"/>
        <v>117</v>
      </c>
      <c r="R17" s="4">
        <f t="shared" si="0"/>
        <v>0</v>
      </c>
      <c r="S17" s="4">
        <f t="shared" si="0"/>
        <v>285</v>
      </c>
      <c r="U17" s="4">
        <f>SUM(U4:U16)</f>
        <v>0</v>
      </c>
      <c r="W17" s="4">
        <f>SUM(W4:W16)</f>
        <v>0</v>
      </c>
      <c r="X17" s="4">
        <f>SUM(X4:X16)</f>
        <v>5.66</v>
      </c>
      <c r="Z17" s="3"/>
    </row>
    <row r="18" spans="1:26" x14ac:dyDescent="0.2">
      <c r="A18" s="24">
        <v>44714</v>
      </c>
      <c r="B18" s="22" t="s">
        <v>312</v>
      </c>
      <c r="C18" s="4">
        <v>2886</v>
      </c>
      <c r="D18" s="6"/>
      <c r="E18" s="7"/>
      <c r="F18" s="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6" x14ac:dyDescent="0.2">
      <c r="A19" s="24">
        <v>44720</v>
      </c>
      <c r="B19" s="22" t="s">
        <v>318</v>
      </c>
      <c r="C19" s="4">
        <v>2550</v>
      </c>
      <c r="D19" s="10">
        <v>44693</v>
      </c>
      <c r="E19" s="22"/>
    </row>
    <row r="20" spans="1:26" ht="12.75" x14ac:dyDescent="0.2">
      <c r="A20" s="22"/>
      <c r="B20" s="22" t="s">
        <v>321</v>
      </c>
      <c r="C20" s="26">
        <v>5</v>
      </c>
      <c r="D20" s="25"/>
      <c r="E20" s="22" t="s">
        <v>294</v>
      </c>
      <c r="F20" s="22" t="s">
        <v>39</v>
      </c>
      <c r="G20" s="4">
        <v>122.64</v>
      </c>
      <c r="P20" s="4">
        <v>116.8</v>
      </c>
      <c r="X20" s="4">
        <v>5.84</v>
      </c>
    </row>
    <row r="21" spans="1:26" x14ac:dyDescent="0.2">
      <c r="A21" s="10"/>
      <c r="B21" s="14" t="s">
        <v>65</v>
      </c>
      <c r="C21" s="11">
        <f>SUM(C18:C20)</f>
        <v>5441</v>
      </c>
      <c r="D21" s="10"/>
      <c r="E21" s="22" t="s">
        <v>293</v>
      </c>
      <c r="F21" s="22" t="s">
        <v>39</v>
      </c>
      <c r="G21" s="4">
        <v>66</v>
      </c>
      <c r="K21" s="4">
        <v>66</v>
      </c>
    </row>
    <row r="22" spans="1:26" x14ac:dyDescent="0.2">
      <c r="A22" s="10">
        <v>44770</v>
      </c>
      <c r="B22" s="22" t="s">
        <v>333</v>
      </c>
      <c r="C22" s="4">
        <v>180</v>
      </c>
      <c r="D22" s="10"/>
      <c r="E22" s="22" t="s">
        <v>280</v>
      </c>
      <c r="F22" s="22" t="s">
        <v>39</v>
      </c>
      <c r="G22" s="4">
        <v>10.8</v>
      </c>
      <c r="L22" s="4">
        <v>10.8</v>
      </c>
    </row>
    <row r="23" spans="1:26" x14ac:dyDescent="0.2">
      <c r="A23" s="10"/>
      <c r="B23" s="22"/>
      <c r="C23" s="26"/>
      <c r="D23" s="10"/>
      <c r="E23" s="22" t="s">
        <v>292</v>
      </c>
      <c r="F23" s="22" t="s">
        <v>39</v>
      </c>
      <c r="G23" s="4">
        <v>13.2</v>
      </c>
      <c r="L23" s="4">
        <v>13.2</v>
      </c>
    </row>
    <row r="24" spans="1:26" x14ac:dyDescent="0.2">
      <c r="A24" s="10"/>
      <c r="B24" s="14" t="s">
        <v>96</v>
      </c>
      <c r="C24" s="11">
        <f>C22</f>
        <v>180</v>
      </c>
      <c r="D24" s="10"/>
      <c r="E24" s="22" t="s">
        <v>300</v>
      </c>
      <c r="F24" s="22" t="s">
        <v>39</v>
      </c>
      <c r="G24" s="4">
        <v>15.05</v>
      </c>
      <c r="L24" s="4">
        <v>2.99</v>
      </c>
      <c r="U24" s="26"/>
    </row>
    <row r="25" spans="1:26" x14ac:dyDescent="0.2">
      <c r="A25" s="51"/>
      <c r="B25" s="14"/>
      <c r="D25" s="10"/>
      <c r="E25" s="22" t="s">
        <v>291</v>
      </c>
      <c r="F25" s="22" t="s">
        <v>39</v>
      </c>
      <c r="G25" s="4">
        <v>18.64</v>
      </c>
      <c r="I25" s="4">
        <v>18.64</v>
      </c>
    </row>
    <row r="26" spans="1:26" x14ac:dyDescent="0.2">
      <c r="A26" s="38"/>
      <c r="B26" s="22"/>
      <c r="D26" s="10">
        <v>44712</v>
      </c>
      <c r="E26" s="23" t="s">
        <v>290</v>
      </c>
      <c r="F26" s="23" t="s">
        <v>39</v>
      </c>
      <c r="G26" s="6">
        <v>863.96</v>
      </c>
      <c r="H26" s="6">
        <v>863.96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6" x14ac:dyDescent="0.2">
      <c r="B27" s="22"/>
      <c r="C27" s="56"/>
      <c r="D27" s="150" t="s">
        <v>56</v>
      </c>
      <c r="F27" s="2" t="s">
        <v>39</v>
      </c>
      <c r="G27" s="11">
        <f t="shared" ref="G27:R27" si="1">SUM(G19:G26)</f>
        <v>1110.29</v>
      </c>
      <c r="H27" s="11">
        <f t="shared" si="1"/>
        <v>863.96</v>
      </c>
      <c r="I27" s="11">
        <f t="shared" si="1"/>
        <v>18.64</v>
      </c>
      <c r="J27" s="11">
        <f t="shared" si="1"/>
        <v>0</v>
      </c>
      <c r="K27" s="11">
        <f t="shared" si="1"/>
        <v>66</v>
      </c>
      <c r="L27" s="11">
        <f t="shared" si="1"/>
        <v>26.990000000000002</v>
      </c>
      <c r="M27" s="4">
        <f t="shared" si="1"/>
        <v>0</v>
      </c>
      <c r="N27" s="4">
        <f t="shared" si="1"/>
        <v>0</v>
      </c>
      <c r="O27" s="4">
        <f t="shared" si="1"/>
        <v>0</v>
      </c>
      <c r="P27" s="11">
        <f t="shared" si="1"/>
        <v>116.8</v>
      </c>
      <c r="Q27" s="4">
        <f t="shared" si="1"/>
        <v>0</v>
      </c>
      <c r="R27" s="4">
        <f t="shared" si="1"/>
        <v>0</v>
      </c>
      <c r="S27" s="11">
        <f>SUM(S20:S26)</f>
        <v>0</v>
      </c>
      <c r="T27" s="11"/>
      <c r="U27" s="4">
        <f>SUM(U19:U26)</f>
        <v>0</v>
      </c>
      <c r="W27" s="4">
        <f>SUM(W19:W26)</f>
        <v>0</v>
      </c>
      <c r="X27" s="11">
        <f>SUM(X20:X26)</f>
        <v>5.84</v>
      </c>
    </row>
    <row r="28" spans="1:26" x14ac:dyDescent="0.2">
      <c r="A28" s="10"/>
      <c r="B28" s="14" t="s">
        <v>98</v>
      </c>
      <c r="C28" s="11"/>
      <c r="D28" s="10">
        <v>44713</v>
      </c>
      <c r="E28" s="22" t="s">
        <v>297</v>
      </c>
      <c r="F28" s="22" t="s">
        <v>39</v>
      </c>
      <c r="G28" s="4">
        <v>35965.879999999997</v>
      </c>
      <c r="Q28" s="4">
        <v>29971.57</v>
      </c>
      <c r="X28" s="4">
        <v>5994.31</v>
      </c>
    </row>
    <row r="29" spans="1:26" x14ac:dyDescent="0.2">
      <c r="A29" s="38"/>
      <c r="B29" s="22" t="s">
        <v>268</v>
      </c>
      <c r="C29" s="4">
        <v>225</v>
      </c>
      <c r="D29" s="12"/>
      <c r="E29" s="22" t="s">
        <v>303</v>
      </c>
      <c r="F29" s="22" t="s">
        <v>39</v>
      </c>
      <c r="G29" s="4">
        <v>570</v>
      </c>
      <c r="S29" s="4">
        <v>350</v>
      </c>
      <c r="T29" s="4">
        <v>220</v>
      </c>
    </row>
    <row r="30" spans="1:26" x14ac:dyDescent="0.2">
      <c r="B30" s="22" t="s">
        <v>268</v>
      </c>
      <c r="C30" s="4">
        <v>180</v>
      </c>
      <c r="D30" s="10"/>
      <c r="E30" s="22" t="s">
        <v>298</v>
      </c>
      <c r="F30" s="22" t="s">
        <v>39</v>
      </c>
      <c r="G30" s="4">
        <v>1136.74</v>
      </c>
      <c r="J30" s="4">
        <v>1136.74</v>
      </c>
    </row>
    <row r="31" spans="1:26" x14ac:dyDescent="0.2">
      <c r="A31" s="49"/>
      <c r="B31" s="22" t="s">
        <v>358</v>
      </c>
      <c r="C31" s="26">
        <v>2875</v>
      </c>
      <c r="D31" s="24">
        <v>44727</v>
      </c>
      <c r="E31" s="22" t="s">
        <v>305</v>
      </c>
      <c r="F31" s="22" t="s">
        <v>39</v>
      </c>
      <c r="G31" s="4">
        <v>284.39999999999998</v>
      </c>
      <c r="V31" s="4">
        <v>237</v>
      </c>
      <c r="X31" s="4">
        <v>47.4</v>
      </c>
    </row>
    <row r="32" spans="1:26" x14ac:dyDescent="0.2">
      <c r="A32" s="38"/>
      <c r="B32" s="14" t="s">
        <v>106</v>
      </c>
      <c r="C32" s="11">
        <f>SUM(C29:C31)</f>
        <v>3280</v>
      </c>
      <c r="D32" s="10"/>
      <c r="E32" s="22" t="s">
        <v>291</v>
      </c>
      <c r="F32" s="22" t="s">
        <v>39</v>
      </c>
      <c r="G32" s="4">
        <v>18.440000000000001</v>
      </c>
      <c r="I32" s="4">
        <v>18.440000000000001</v>
      </c>
    </row>
    <row r="33" spans="1:26" x14ac:dyDescent="0.2">
      <c r="A33" s="38"/>
      <c r="B33" s="22"/>
      <c r="C33" s="26"/>
      <c r="D33" s="10"/>
      <c r="E33" s="22" t="s">
        <v>302</v>
      </c>
      <c r="F33" s="22" t="s">
        <v>39</v>
      </c>
      <c r="G33" s="4">
        <v>570</v>
      </c>
      <c r="S33" s="4">
        <v>350</v>
      </c>
      <c r="T33" s="4">
        <v>220</v>
      </c>
    </row>
    <row r="34" spans="1:26" x14ac:dyDescent="0.2">
      <c r="A34" s="10">
        <v>44846</v>
      </c>
      <c r="B34" s="22" t="s">
        <v>374</v>
      </c>
      <c r="C34" s="152">
        <v>200</v>
      </c>
      <c r="D34" s="10"/>
      <c r="E34" s="22" t="s">
        <v>304</v>
      </c>
      <c r="F34" s="22" t="s">
        <v>39</v>
      </c>
      <c r="G34" s="4">
        <v>282.60000000000002</v>
      </c>
      <c r="P34" s="4">
        <v>235.5</v>
      </c>
      <c r="X34" s="4">
        <v>47.1</v>
      </c>
    </row>
    <row r="35" spans="1:26" x14ac:dyDescent="0.2">
      <c r="A35" s="38">
        <v>44853</v>
      </c>
      <c r="B35" s="22" t="s">
        <v>391</v>
      </c>
      <c r="C35" s="4">
        <v>500</v>
      </c>
      <c r="D35" s="10"/>
      <c r="E35" s="22" t="s">
        <v>306</v>
      </c>
      <c r="F35" s="22" t="s">
        <v>39</v>
      </c>
      <c r="G35" s="26">
        <v>28</v>
      </c>
      <c r="H35" s="11"/>
      <c r="I35" s="11"/>
      <c r="J35" s="11"/>
      <c r="K35" s="26">
        <v>28</v>
      </c>
      <c r="L35" s="11"/>
      <c r="M35" s="26"/>
      <c r="N35" s="11"/>
      <c r="O35" s="11"/>
      <c r="P35" s="11"/>
      <c r="Q35" s="11"/>
      <c r="R35" s="26"/>
      <c r="S35" s="26"/>
      <c r="T35" s="26"/>
      <c r="U35" s="26"/>
      <c r="V35" s="26"/>
      <c r="W35" s="26"/>
      <c r="X35" s="26"/>
      <c r="Y35" s="11"/>
    </row>
    <row r="36" spans="1:26" x14ac:dyDescent="0.2">
      <c r="A36" s="38"/>
      <c r="B36" s="22" t="s">
        <v>392</v>
      </c>
      <c r="C36" s="26">
        <v>6652.83</v>
      </c>
      <c r="D36" s="10"/>
      <c r="E36" s="22" t="s">
        <v>294</v>
      </c>
      <c r="F36" s="22" t="s">
        <v>39</v>
      </c>
      <c r="G36" s="26">
        <v>111.77</v>
      </c>
      <c r="H36" s="11"/>
      <c r="I36" s="11"/>
      <c r="J36" s="11"/>
      <c r="K36" s="11"/>
      <c r="L36" s="11"/>
      <c r="M36" s="26"/>
      <c r="N36" s="11"/>
      <c r="O36" s="11"/>
      <c r="P36" s="26">
        <v>106.46</v>
      </c>
      <c r="Q36" s="11"/>
      <c r="R36" s="26"/>
      <c r="S36" s="26"/>
      <c r="T36" s="26"/>
      <c r="U36" s="26"/>
      <c r="V36" s="26"/>
      <c r="W36" s="26"/>
      <c r="X36" s="26">
        <v>5.31</v>
      </c>
      <c r="Y36" s="11"/>
    </row>
    <row r="37" spans="1:26" x14ac:dyDescent="0.2">
      <c r="A37" s="38"/>
      <c r="B37" s="22" t="s">
        <v>295</v>
      </c>
      <c r="C37" s="26">
        <v>300</v>
      </c>
      <c r="D37" s="10"/>
      <c r="E37" s="22" t="s">
        <v>320</v>
      </c>
      <c r="F37" s="22" t="s">
        <v>39</v>
      </c>
      <c r="G37" s="26">
        <v>32.5</v>
      </c>
      <c r="H37" s="11"/>
      <c r="I37" s="11"/>
      <c r="J37" s="11"/>
      <c r="K37" s="11"/>
      <c r="L37" s="26">
        <v>32.5</v>
      </c>
      <c r="M37" s="26"/>
      <c r="N37" s="11"/>
      <c r="O37" s="11"/>
      <c r="P37" s="11"/>
      <c r="Q37" s="11"/>
      <c r="R37" s="26"/>
      <c r="S37" s="26"/>
      <c r="T37" s="26"/>
      <c r="U37" s="26"/>
      <c r="V37" s="26"/>
      <c r="W37" s="26"/>
      <c r="X37" s="26"/>
      <c r="Y37" s="11"/>
    </row>
    <row r="38" spans="1:26" x14ac:dyDescent="0.2">
      <c r="B38" s="14" t="s">
        <v>108</v>
      </c>
      <c r="C38" s="11">
        <f>SUM(C33:C37)</f>
        <v>7652.83</v>
      </c>
      <c r="D38" s="10"/>
      <c r="E38" s="22" t="s">
        <v>307</v>
      </c>
      <c r="F38" s="22" t="s">
        <v>39</v>
      </c>
      <c r="G38" s="26">
        <v>15.92</v>
      </c>
      <c r="H38" s="11"/>
      <c r="I38" s="11"/>
      <c r="J38" s="11"/>
      <c r="K38" s="11"/>
      <c r="L38" s="26">
        <v>13.27</v>
      </c>
      <c r="M38" s="26"/>
      <c r="N38" s="11"/>
      <c r="O38" s="11"/>
      <c r="P38" s="11"/>
      <c r="Q38" s="11"/>
      <c r="R38" s="26"/>
      <c r="S38" s="26"/>
      <c r="T38" s="26"/>
      <c r="U38" s="26"/>
      <c r="V38" s="26"/>
      <c r="W38" s="26"/>
      <c r="X38" s="26">
        <v>2.65</v>
      </c>
      <c r="Y38" s="11"/>
    </row>
    <row r="39" spans="1:26" x14ac:dyDescent="0.2">
      <c r="A39" s="10">
        <v>44868</v>
      </c>
      <c r="B39" s="49" t="s">
        <v>430</v>
      </c>
      <c r="C39" s="4">
        <v>180</v>
      </c>
      <c r="D39" s="10"/>
      <c r="E39" s="22" t="s">
        <v>308</v>
      </c>
      <c r="F39" s="22" t="s">
        <v>39</v>
      </c>
      <c r="G39" s="26">
        <v>100</v>
      </c>
      <c r="H39" s="11"/>
      <c r="I39" s="11"/>
      <c r="J39" s="11"/>
      <c r="K39" s="11"/>
      <c r="L39" s="11"/>
      <c r="M39" s="26">
        <v>100</v>
      </c>
      <c r="N39" s="11"/>
      <c r="O39" s="11"/>
      <c r="P39" s="11"/>
      <c r="Q39" s="11"/>
      <c r="R39" s="26"/>
      <c r="S39" s="26"/>
      <c r="T39" s="26"/>
      <c r="U39" s="26"/>
      <c r="V39" s="26"/>
      <c r="W39" s="26"/>
      <c r="X39" s="26"/>
      <c r="Y39" s="11"/>
    </row>
    <row r="40" spans="1:26" x14ac:dyDescent="0.2">
      <c r="D40" s="10"/>
      <c r="E40" s="22" t="s">
        <v>310</v>
      </c>
      <c r="F40" s="22" t="s">
        <v>39</v>
      </c>
      <c r="G40" s="26">
        <v>444</v>
      </c>
      <c r="H40" s="11"/>
      <c r="I40" s="11"/>
      <c r="J40" s="11"/>
      <c r="K40" s="11"/>
      <c r="L40" s="11"/>
      <c r="M40" s="26"/>
      <c r="N40" s="11"/>
      <c r="O40" s="11"/>
      <c r="P40" s="11"/>
      <c r="Q40" s="11"/>
      <c r="R40" s="26"/>
      <c r="S40" s="26"/>
      <c r="T40" s="26"/>
      <c r="U40" s="26">
        <v>370</v>
      </c>
      <c r="V40" s="26" t="s">
        <v>311</v>
      </c>
      <c r="W40" s="26"/>
      <c r="X40" s="26">
        <v>74</v>
      </c>
      <c r="Y40" s="11"/>
    </row>
    <row r="41" spans="1:26" x14ac:dyDescent="0.2">
      <c r="A41" s="22"/>
      <c r="B41" s="22"/>
      <c r="D41" s="10"/>
      <c r="E41" s="22" t="s">
        <v>316</v>
      </c>
      <c r="F41" s="22" t="s">
        <v>39</v>
      </c>
      <c r="G41" s="26">
        <v>18</v>
      </c>
      <c r="H41" s="11"/>
      <c r="I41" s="11"/>
      <c r="J41" s="11"/>
      <c r="K41" s="11"/>
      <c r="L41" s="26">
        <v>18</v>
      </c>
      <c r="M41" s="26"/>
      <c r="N41" s="11"/>
      <c r="O41" s="11"/>
      <c r="P41" s="11"/>
      <c r="Q41" s="11"/>
      <c r="R41" s="26"/>
      <c r="S41" s="26"/>
      <c r="T41" s="26"/>
      <c r="U41" s="26"/>
      <c r="V41" s="26"/>
      <c r="W41" s="26"/>
      <c r="X41" s="26"/>
      <c r="Y41" s="11"/>
    </row>
    <row r="42" spans="1:26" x14ac:dyDescent="0.2">
      <c r="A42" s="10"/>
      <c r="D42" s="10"/>
      <c r="E42" s="22" t="s">
        <v>317</v>
      </c>
      <c r="F42" s="23" t="s">
        <v>39</v>
      </c>
      <c r="G42" s="6">
        <v>864.16</v>
      </c>
      <c r="H42" s="6">
        <v>864.16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6" x14ac:dyDescent="0.2">
      <c r="D43" s="12"/>
      <c r="E43" s="22" t="s">
        <v>319</v>
      </c>
      <c r="F43" s="23" t="s">
        <v>39</v>
      </c>
      <c r="G43" s="154">
        <v>313.99</v>
      </c>
      <c r="H43" s="6"/>
      <c r="I43" s="6"/>
      <c r="J43" s="6"/>
      <c r="K43" s="6"/>
      <c r="L43" s="6"/>
      <c r="M43" s="6"/>
      <c r="N43" s="6"/>
      <c r="O43" s="6"/>
      <c r="P43" s="6"/>
      <c r="Q43" s="6">
        <v>313.99</v>
      </c>
      <c r="R43" s="6"/>
      <c r="S43" s="6"/>
      <c r="T43" s="6"/>
      <c r="U43" s="6"/>
      <c r="V43" s="6"/>
      <c r="W43" s="6"/>
      <c r="X43" s="6"/>
    </row>
    <row r="44" spans="1:26" x14ac:dyDescent="0.2">
      <c r="B44" s="14" t="s">
        <v>246</v>
      </c>
      <c r="C44" s="4">
        <v>180</v>
      </c>
      <c r="D44" s="153" t="s">
        <v>309</v>
      </c>
      <c r="E44" s="14" t="s">
        <v>4</v>
      </c>
      <c r="F44" s="7"/>
      <c r="G44" s="13">
        <f>SUM(G28:G43)</f>
        <v>40756.399999999994</v>
      </c>
      <c r="H44" s="13">
        <f t="shared" ref="H44:X44" si="2">SUM(H28:H43)</f>
        <v>864.16</v>
      </c>
      <c r="I44" s="13">
        <f t="shared" si="2"/>
        <v>18.440000000000001</v>
      </c>
      <c r="J44" s="13">
        <f t="shared" si="2"/>
        <v>1136.74</v>
      </c>
      <c r="K44" s="13">
        <f t="shared" si="2"/>
        <v>28</v>
      </c>
      <c r="L44" s="13">
        <f t="shared" si="2"/>
        <v>63.769999999999996</v>
      </c>
      <c r="M44" s="13">
        <f t="shared" si="2"/>
        <v>100</v>
      </c>
      <c r="N44" s="13">
        <f t="shared" si="2"/>
        <v>0</v>
      </c>
      <c r="O44" s="13">
        <f t="shared" si="2"/>
        <v>0</v>
      </c>
      <c r="P44" s="13">
        <f t="shared" si="2"/>
        <v>341.96</v>
      </c>
      <c r="Q44" s="13">
        <f t="shared" si="2"/>
        <v>30285.56</v>
      </c>
      <c r="R44" s="13">
        <f t="shared" si="2"/>
        <v>0</v>
      </c>
      <c r="S44" s="13">
        <f t="shared" si="2"/>
        <v>700</v>
      </c>
      <c r="T44" s="13">
        <f t="shared" si="2"/>
        <v>440</v>
      </c>
      <c r="U44" s="13">
        <f t="shared" si="2"/>
        <v>370</v>
      </c>
      <c r="V44" s="13">
        <f t="shared" si="2"/>
        <v>237</v>
      </c>
      <c r="W44" s="13">
        <f t="shared" si="2"/>
        <v>0</v>
      </c>
      <c r="X44" s="13">
        <f t="shared" si="2"/>
        <v>6170.77</v>
      </c>
    </row>
    <row r="45" spans="1:26" x14ac:dyDescent="0.2">
      <c r="A45" s="10"/>
      <c r="B45" s="22"/>
      <c r="C45" s="2"/>
      <c r="D45" s="157">
        <v>44754</v>
      </c>
      <c r="E45" s="22" t="s">
        <v>322</v>
      </c>
      <c r="F45" s="22" t="s">
        <v>39</v>
      </c>
      <c r="G45" s="4">
        <v>91.2</v>
      </c>
      <c r="N45" s="4">
        <v>76</v>
      </c>
      <c r="X45" s="4">
        <v>15.2</v>
      </c>
    </row>
    <row r="46" spans="1:26" x14ac:dyDescent="0.2">
      <c r="A46" s="38">
        <v>44901</v>
      </c>
      <c r="B46" s="22" t="s">
        <v>430</v>
      </c>
      <c r="C46" s="4">
        <v>225</v>
      </c>
      <c r="D46" s="158">
        <v>44754</v>
      </c>
      <c r="E46" s="22" t="s">
        <v>323</v>
      </c>
      <c r="F46" s="22" t="s">
        <v>39</v>
      </c>
      <c r="G46" s="4">
        <v>115.4</v>
      </c>
      <c r="P46" s="4">
        <v>109.91</v>
      </c>
      <c r="X46" s="4">
        <v>5.49</v>
      </c>
    </row>
    <row r="47" spans="1:26" ht="12.75" x14ac:dyDescent="0.2">
      <c r="A47" s="10"/>
      <c r="B47" s="22"/>
      <c r="D47" s="10">
        <v>44754</v>
      </c>
      <c r="E47" s="22" t="s">
        <v>324</v>
      </c>
      <c r="F47" s="22" t="s">
        <v>39</v>
      </c>
      <c r="G47" s="4">
        <v>570</v>
      </c>
      <c r="S47" s="4">
        <v>350</v>
      </c>
      <c r="T47" s="4">
        <v>220</v>
      </c>
      <c r="Z47" s="8"/>
    </row>
    <row r="48" spans="1:26" ht="12.75" x14ac:dyDescent="0.2">
      <c r="B48" s="14"/>
      <c r="D48" s="10"/>
      <c r="E48" s="22" t="s">
        <v>325</v>
      </c>
      <c r="F48" s="22" t="s">
        <v>39</v>
      </c>
      <c r="G48" s="4">
        <v>18.64</v>
      </c>
      <c r="I48" s="4">
        <v>18.64</v>
      </c>
      <c r="Z48" s="8"/>
    </row>
    <row r="49" spans="1:26" ht="12.75" x14ac:dyDescent="0.2">
      <c r="A49" s="10"/>
      <c r="B49" s="22" t="s">
        <v>247</v>
      </c>
      <c r="C49" s="4">
        <v>225</v>
      </c>
      <c r="E49" s="22" t="s">
        <v>326</v>
      </c>
      <c r="F49" s="22" t="s">
        <v>39</v>
      </c>
      <c r="G49" s="4">
        <v>28</v>
      </c>
      <c r="K49" s="4">
        <v>28</v>
      </c>
      <c r="Z49" s="8"/>
    </row>
    <row r="50" spans="1:26" ht="12.75" x14ac:dyDescent="0.2">
      <c r="A50" s="10"/>
      <c r="B50" s="22"/>
      <c r="E50" s="22" t="s">
        <v>327</v>
      </c>
      <c r="F50" s="22" t="s">
        <v>39</v>
      </c>
      <c r="G50" s="4">
        <v>8.91</v>
      </c>
      <c r="L50" s="4">
        <v>8.91</v>
      </c>
      <c r="Z50" s="8"/>
    </row>
    <row r="51" spans="1:26" ht="12.75" x14ac:dyDescent="0.2">
      <c r="B51" s="22"/>
      <c r="E51" s="22" t="s">
        <v>328</v>
      </c>
      <c r="F51" s="22" t="s">
        <v>39</v>
      </c>
      <c r="G51" s="4">
        <v>804.89</v>
      </c>
      <c r="M51" s="4">
        <v>460.89</v>
      </c>
      <c r="O51" s="4">
        <v>285</v>
      </c>
      <c r="X51" s="4">
        <v>59</v>
      </c>
      <c r="Z51" s="8"/>
    </row>
    <row r="52" spans="1:26" ht="12.75" x14ac:dyDescent="0.2">
      <c r="B52" s="22"/>
      <c r="E52" s="22" t="s">
        <v>330</v>
      </c>
      <c r="F52" s="22" t="s">
        <v>39</v>
      </c>
      <c r="G52" s="4">
        <v>19</v>
      </c>
      <c r="L52" s="4">
        <v>19</v>
      </c>
      <c r="Z52" s="8"/>
    </row>
    <row r="53" spans="1:26" ht="12.75" x14ac:dyDescent="0.2">
      <c r="B53" s="14"/>
      <c r="C53" s="11"/>
      <c r="D53" s="10">
        <v>44773</v>
      </c>
      <c r="E53" s="22" t="s">
        <v>329</v>
      </c>
      <c r="F53" s="22" t="s">
        <v>39</v>
      </c>
      <c r="G53" s="34">
        <v>863.96</v>
      </c>
      <c r="H53" s="22">
        <v>863.96</v>
      </c>
      <c r="I53"/>
      <c r="J53"/>
      <c r="K53"/>
      <c r="L53"/>
      <c r="M53"/>
      <c r="N53"/>
      <c r="O53"/>
      <c r="P53"/>
      <c r="Q53"/>
      <c r="R53"/>
      <c r="S53" s="6"/>
      <c r="T53" s="6"/>
      <c r="U53" s="6"/>
      <c r="V53" s="6"/>
      <c r="W53" s="6"/>
      <c r="X53" s="6"/>
      <c r="Z53" s="8"/>
    </row>
    <row r="54" spans="1:26" ht="12.75" x14ac:dyDescent="0.2">
      <c r="A54" s="10"/>
      <c r="B54" s="22"/>
      <c r="C54" s="26"/>
      <c r="D54" s="10">
        <v>44750</v>
      </c>
      <c r="E54" s="22" t="s">
        <v>331</v>
      </c>
      <c r="F54" s="22" t="s">
        <v>332</v>
      </c>
      <c r="G54" s="4">
        <v>35</v>
      </c>
      <c r="M54" s="4">
        <v>35</v>
      </c>
      <c r="Z54" s="8"/>
    </row>
    <row r="55" spans="1:26" ht="12.75" x14ac:dyDescent="0.2">
      <c r="A55" s="38"/>
      <c r="B55" s="22" t="s">
        <v>248</v>
      </c>
      <c r="C55" s="26"/>
      <c r="D55"/>
      <c r="E55" s="22" t="s">
        <v>334</v>
      </c>
      <c r="F55" s="22" t="s">
        <v>39</v>
      </c>
      <c r="G55" s="4">
        <v>109.55</v>
      </c>
      <c r="U55" s="4">
        <v>91.3</v>
      </c>
      <c r="X55" s="4">
        <v>18.25</v>
      </c>
      <c r="Z55" s="8"/>
    </row>
    <row r="56" spans="1:26" ht="12.75" x14ac:dyDescent="0.2">
      <c r="A56" s="38"/>
      <c r="B56" s="22"/>
      <c r="C56" s="36"/>
      <c r="D56" s="10"/>
      <c r="E56" s="22" t="s">
        <v>337</v>
      </c>
      <c r="F56" s="22" t="s">
        <v>39</v>
      </c>
      <c r="G56" s="4">
        <v>100</v>
      </c>
      <c r="U56" s="4">
        <v>100</v>
      </c>
      <c r="Z56" s="8"/>
    </row>
    <row r="57" spans="1:26" ht="12.75" x14ac:dyDescent="0.2">
      <c r="A57" s="38"/>
      <c r="B57" s="14"/>
      <c r="C57" s="11"/>
      <c r="D57" s="10"/>
      <c r="E57" s="22"/>
      <c r="F57" s="22"/>
      <c r="Z57" s="8"/>
    </row>
    <row r="58" spans="1:26" ht="12.75" x14ac:dyDescent="0.2">
      <c r="A58" s="38"/>
      <c r="B58" s="22"/>
      <c r="C58" s="11"/>
      <c r="D58" s="10"/>
      <c r="E58" s="22"/>
      <c r="F58" s="22"/>
      <c r="Z58" s="8"/>
    </row>
    <row r="59" spans="1:26" ht="12.75" x14ac:dyDescent="0.2">
      <c r="A59" s="38"/>
      <c r="B59" s="22" t="s">
        <v>49</v>
      </c>
      <c r="C59" s="11"/>
      <c r="E59" s="14" t="s">
        <v>41</v>
      </c>
      <c r="G59" s="11">
        <f t="shared" ref="G59:U59" si="3">SUM(G45:G58)</f>
        <v>2764.55</v>
      </c>
      <c r="H59" s="11">
        <f t="shared" si="3"/>
        <v>863.96</v>
      </c>
      <c r="I59" s="11">
        <f t="shared" si="3"/>
        <v>18.64</v>
      </c>
      <c r="J59" s="11">
        <f t="shared" si="3"/>
        <v>0</v>
      </c>
      <c r="K59" s="11">
        <f t="shared" si="3"/>
        <v>28</v>
      </c>
      <c r="L59" s="11">
        <f t="shared" si="3"/>
        <v>27.91</v>
      </c>
      <c r="M59" s="11">
        <f t="shared" si="3"/>
        <v>495.89</v>
      </c>
      <c r="N59" s="11">
        <f t="shared" si="3"/>
        <v>76</v>
      </c>
      <c r="O59" s="11">
        <f t="shared" si="3"/>
        <v>285</v>
      </c>
      <c r="P59" s="11">
        <f t="shared" si="3"/>
        <v>109.91</v>
      </c>
      <c r="Q59" s="11">
        <f t="shared" si="3"/>
        <v>0</v>
      </c>
      <c r="R59" s="11">
        <f t="shared" si="3"/>
        <v>0</v>
      </c>
      <c r="S59" s="11">
        <f t="shared" si="3"/>
        <v>350</v>
      </c>
      <c r="T59" s="11">
        <f t="shared" si="3"/>
        <v>220</v>
      </c>
      <c r="U59" s="11">
        <f t="shared" si="3"/>
        <v>191.3</v>
      </c>
      <c r="V59" s="11"/>
      <c r="W59" s="11">
        <f>SUM(W45:W58)</f>
        <v>0</v>
      </c>
      <c r="X59" s="11">
        <f>SUM(X45:X58)</f>
        <v>97.94</v>
      </c>
      <c r="Y59" s="11">
        <f>SUM(Y45:Y55)</f>
        <v>0</v>
      </c>
      <c r="Z59" s="8"/>
    </row>
    <row r="60" spans="1:26" ht="12.75" x14ac:dyDescent="0.2">
      <c r="B60" s="22"/>
      <c r="D60" s="10">
        <v>44798</v>
      </c>
      <c r="E60" s="22" t="s">
        <v>335</v>
      </c>
      <c r="F60" s="22" t="s">
        <v>39</v>
      </c>
      <c r="G60" s="152">
        <v>81.290000000000006</v>
      </c>
      <c r="H60" s="11"/>
      <c r="I60" s="11"/>
      <c r="J60" s="11"/>
      <c r="K60" s="11"/>
      <c r="L60" s="11"/>
      <c r="M60" s="11"/>
      <c r="N60" s="11"/>
      <c r="O60" s="11"/>
      <c r="P60" s="11"/>
      <c r="Q60" s="26"/>
      <c r="R60" s="26"/>
      <c r="S60" s="26"/>
      <c r="T60" s="26"/>
      <c r="U60" s="152">
        <v>67.739999999999995</v>
      </c>
      <c r="V60" s="26"/>
      <c r="W60" s="26"/>
      <c r="X60" s="26">
        <v>13.55</v>
      </c>
      <c r="Z60" s="8"/>
    </row>
    <row r="61" spans="1:26" ht="12.75" x14ac:dyDescent="0.2">
      <c r="B61" s="22"/>
      <c r="C61" s="2"/>
      <c r="D61" s="160">
        <v>44777</v>
      </c>
      <c r="E61" s="22" t="s">
        <v>336</v>
      </c>
      <c r="F61" s="22" t="s">
        <v>39</v>
      </c>
      <c r="G61" s="4">
        <v>18.64</v>
      </c>
      <c r="I61" s="4">
        <v>18.64</v>
      </c>
      <c r="Z61" s="8"/>
    </row>
    <row r="62" spans="1:26" ht="12.75" x14ac:dyDescent="0.2">
      <c r="A62" s="24"/>
      <c r="B62" s="22"/>
      <c r="C62" s="2"/>
      <c r="D62" s="10">
        <v>44804</v>
      </c>
      <c r="E62" s="22" t="s">
        <v>337</v>
      </c>
      <c r="F62" s="22" t="s">
        <v>39</v>
      </c>
      <c r="G62" s="4">
        <v>100</v>
      </c>
      <c r="U62" s="4">
        <v>100</v>
      </c>
      <c r="Z62" s="8"/>
    </row>
    <row r="63" spans="1:26" ht="12.75" x14ac:dyDescent="0.2">
      <c r="B63" s="22"/>
      <c r="C63" s="26"/>
      <c r="D63" s="10">
        <v>44804</v>
      </c>
      <c r="E63" s="22" t="s">
        <v>338</v>
      </c>
      <c r="F63" s="22" t="s">
        <v>39</v>
      </c>
      <c r="G63" s="4">
        <v>863.96</v>
      </c>
      <c r="H63" s="4">
        <v>863.96</v>
      </c>
      <c r="Z63" s="8"/>
    </row>
    <row r="64" spans="1:26" ht="12.75" x14ac:dyDescent="0.2">
      <c r="B64" s="22" t="s">
        <v>249</v>
      </c>
      <c r="D64" s="10"/>
      <c r="E64" s="22" t="s">
        <v>343</v>
      </c>
      <c r="F64" s="22" t="s">
        <v>39</v>
      </c>
      <c r="G64" s="4">
        <v>116.08</v>
      </c>
      <c r="P64" s="4">
        <v>110.56</v>
      </c>
      <c r="X64" s="4">
        <v>5.52</v>
      </c>
      <c r="Z64" s="8"/>
    </row>
    <row r="65" spans="1:26" ht="12.75" x14ac:dyDescent="0.2">
      <c r="B65" s="14"/>
      <c r="C65" s="11">
        <f>Q176</f>
        <v>53449.05</v>
      </c>
      <c r="D65" s="10"/>
      <c r="E65" s="22" t="s">
        <v>344</v>
      </c>
      <c r="F65" s="22" t="s">
        <v>39</v>
      </c>
      <c r="G65" s="4">
        <v>570</v>
      </c>
      <c r="S65" s="4">
        <v>350</v>
      </c>
      <c r="T65" s="4">
        <v>220</v>
      </c>
      <c r="Z65" s="8"/>
    </row>
    <row r="66" spans="1:26" ht="12.75" x14ac:dyDescent="0.2">
      <c r="B66" s="14"/>
      <c r="C66" s="11"/>
      <c r="D66" s="10"/>
      <c r="E66" s="22" t="s">
        <v>349</v>
      </c>
      <c r="F66" s="22" t="s">
        <v>39</v>
      </c>
      <c r="G66" s="4">
        <v>941.98</v>
      </c>
      <c r="Q66" s="4">
        <v>784.98</v>
      </c>
      <c r="X66" s="4">
        <v>157</v>
      </c>
      <c r="Z66" s="8"/>
    </row>
    <row r="67" spans="1:26" ht="12.75" x14ac:dyDescent="0.2">
      <c r="B67" s="14"/>
      <c r="C67" s="11"/>
      <c r="D67" s="10"/>
      <c r="E67" s="22" t="s">
        <v>350</v>
      </c>
      <c r="F67" s="22" t="s">
        <v>39</v>
      </c>
      <c r="G67" s="4">
        <v>350</v>
      </c>
      <c r="V67" s="4">
        <v>350</v>
      </c>
      <c r="Z67" s="8"/>
    </row>
    <row r="68" spans="1:26" ht="12.75" x14ac:dyDescent="0.2">
      <c r="B68" s="14"/>
      <c r="C68" s="11"/>
      <c r="D68" s="10"/>
      <c r="E68" s="14" t="s">
        <v>42</v>
      </c>
      <c r="F68" s="7"/>
      <c r="G68" s="13">
        <f>SUM(G60:G67)</f>
        <v>3041.95</v>
      </c>
      <c r="H68" s="13">
        <f t="shared" ref="H68:X68" si="4">SUM(H60:H67)</f>
        <v>863.96</v>
      </c>
      <c r="I68" s="13">
        <f t="shared" si="4"/>
        <v>18.64</v>
      </c>
      <c r="J68" s="13">
        <f t="shared" si="4"/>
        <v>0</v>
      </c>
      <c r="K68" s="13">
        <f t="shared" si="4"/>
        <v>0</v>
      </c>
      <c r="L68" s="13">
        <f t="shared" si="4"/>
        <v>0</v>
      </c>
      <c r="M68" s="13">
        <f t="shared" si="4"/>
        <v>0</v>
      </c>
      <c r="N68" s="13">
        <f t="shared" si="4"/>
        <v>0</v>
      </c>
      <c r="O68" s="13">
        <f t="shared" si="4"/>
        <v>0</v>
      </c>
      <c r="P68" s="13">
        <f t="shared" si="4"/>
        <v>110.56</v>
      </c>
      <c r="Q68" s="13">
        <f t="shared" si="4"/>
        <v>784.98</v>
      </c>
      <c r="R68" s="13">
        <f t="shared" si="4"/>
        <v>0</v>
      </c>
      <c r="S68" s="13">
        <f t="shared" si="4"/>
        <v>350</v>
      </c>
      <c r="T68" s="13">
        <f t="shared" si="4"/>
        <v>220</v>
      </c>
      <c r="U68" s="13">
        <f t="shared" si="4"/>
        <v>167.74</v>
      </c>
      <c r="V68" s="13">
        <f t="shared" si="4"/>
        <v>350</v>
      </c>
      <c r="W68" s="13">
        <f t="shared" si="4"/>
        <v>0</v>
      </c>
      <c r="X68" s="13">
        <f t="shared" si="4"/>
        <v>176.07</v>
      </c>
      <c r="Y68" s="11">
        <f>G68-SUM(H68:X68)</f>
        <v>0</v>
      </c>
      <c r="Z68" s="8"/>
    </row>
    <row r="69" spans="1:26" ht="12.75" x14ac:dyDescent="0.2">
      <c r="B69" s="14" t="s">
        <v>250</v>
      </c>
      <c r="C69" s="11"/>
      <c r="D69" s="10"/>
      <c r="E69" s="22" t="s">
        <v>339</v>
      </c>
      <c r="F69" s="22" t="s">
        <v>39</v>
      </c>
      <c r="G69" s="4">
        <v>360</v>
      </c>
      <c r="O69" s="4">
        <v>300</v>
      </c>
      <c r="X69" s="4">
        <v>60</v>
      </c>
      <c r="Z69" s="8"/>
    </row>
    <row r="70" spans="1:26" ht="12.75" x14ac:dyDescent="0.2">
      <c r="A70" s="14"/>
      <c r="B70" s="22"/>
      <c r="D70" s="33"/>
      <c r="E70" s="22" t="s">
        <v>340</v>
      </c>
      <c r="F70" s="22" t="s">
        <v>39</v>
      </c>
      <c r="G70" s="4">
        <v>38</v>
      </c>
      <c r="K70" s="4">
        <v>38</v>
      </c>
      <c r="Z70" s="8"/>
    </row>
    <row r="71" spans="1:26" ht="12.75" x14ac:dyDescent="0.2">
      <c r="A71" s="10"/>
      <c r="B71" s="22"/>
      <c r="D71" s="10"/>
      <c r="E71" s="22" t="s">
        <v>341</v>
      </c>
      <c r="F71" s="22" t="s">
        <v>39</v>
      </c>
      <c r="G71" s="4">
        <v>9.77</v>
      </c>
      <c r="V71" s="4">
        <v>8.1300000000000008</v>
      </c>
      <c r="X71" s="4">
        <v>1.64</v>
      </c>
      <c r="Z71" s="8"/>
    </row>
    <row r="72" spans="1:26" ht="12.75" x14ac:dyDescent="0.2">
      <c r="A72" s="10"/>
      <c r="B72" s="14"/>
      <c r="C72" s="11"/>
      <c r="D72" s="10"/>
      <c r="E72" s="22" t="s">
        <v>342</v>
      </c>
      <c r="F72" s="22" t="s">
        <v>39</v>
      </c>
      <c r="G72" s="4">
        <v>1404</v>
      </c>
      <c r="V72" s="4">
        <v>1170</v>
      </c>
      <c r="X72" s="4">
        <v>234</v>
      </c>
      <c r="Z72" s="8"/>
    </row>
    <row r="73" spans="1:26" ht="12.75" x14ac:dyDescent="0.2">
      <c r="A73" s="38"/>
      <c r="B73" s="22"/>
      <c r="D73" s="24">
        <v>44834</v>
      </c>
      <c r="E73" s="22" t="s">
        <v>345</v>
      </c>
      <c r="F73" s="22" t="s">
        <v>39</v>
      </c>
      <c r="G73" s="4">
        <v>100</v>
      </c>
      <c r="U73" s="4">
        <v>100</v>
      </c>
      <c r="Z73" s="8"/>
    </row>
    <row r="74" spans="1:26" ht="12.75" x14ac:dyDescent="0.2">
      <c r="A74" s="38"/>
      <c r="B74" s="22"/>
      <c r="D74" s="24"/>
      <c r="E74" s="22" t="s">
        <v>346</v>
      </c>
      <c r="F74" s="22" t="s">
        <v>39</v>
      </c>
      <c r="G74" s="4">
        <v>282.60000000000002</v>
      </c>
      <c r="P74" s="4">
        <v>235.5</v>
      </c>
      <c r="X74" s="4">
        <v>47.1</v>
      </c>
      <c r="Z74" s="8"/>
    </row>
    <row r="75" spans="1:26" ht="12.75" x14ac:dyDescent="0.2">
      <c r="A75" s="38"/>
      <c r="B75" s="22"/>
      <c r="C75" s="15"/>
      <c r="D75" s="24"/>
      <c r="E75" s="22" t="s">
        <v>347</v>
      </c>
      <c r="F75" s="22" t="s">
        <v>39</v>
      </c>
      <c r="G75" s="4">
        <v>58</v>
      </c>
      <c r="V75" s="4">
        <v>58</v>
      </c>
      <c r="Z75" s="8"/>
    </row>
    <row r="76" spans="1:26" ht="12.75" x14ac:dyDescent="0.2">
      <c r="A76" s="38"/>
      <c r="B76" s="22"/>
      <c r="D76" s="24"/>
      <c r="E76" s="22" t="s">
        <v>348</v>
      </c>
      <c r="F76" s="22" t="s">
        <v>39</v>
      </c>
      <c r="G76" s="4">
        <v>95.26</v>
      </c>
      <c r="U76" s="4">
        <v>79.38</v>
      </c>
      <c r="X76" s="4">
        <v>15.88</v>
      </c>
      <c r="Z76" s="8"/>
    </row>
    <row r="77" spans="1:26" ht="12.75" x14ac:dyDescent="0.2">
      <c r="A77" s="38"/>
      <c r="B77" s="22"/>
      <c r="D77" s="24"/>
      <c r="E77" s="22" t="s">
        <v>338</v>
      </c>
      <c r="F77" s="22" t="s">
        <v>39</v>
      </c>
      <c r="G77" s="4">
        <v>866.9</v>
      </c>
      <c r="H77" s="4">
        <v>866.9</v>
      </c>
      <c r="Z77" s="8"/>
    </row>
    <row r="78" spans="1:26" ht="12.75" x14ac:dyDescent="0.2">
      <c r="A78" s="38"/>
      <c r="B78" s="22"/>
      <c r="D78" s="10"/>
      <c r="E78" s="22" t="s">
        <v>280</v>
      </c>
      <c r="F78" s="22" t="s">
        <v>39</v>
      </c>
      <c r="G78" s="4">
        <v>8.1</v>
      </c>
      <c r="L78" s="4">
        <v>8.1</v>
      </c>
      <c r="Z78" s="8"/>
    </row>
    <row r="79" spans="1:26" ht="12.75" x14ac:dyDescent="0.2">
      <c r="A79" s="38"/>
      <c r="B79" s="22"/>
      <c r="D79" s="10"/>
      <c r="E79" s="22" t="s">
        <v>356</v>
      </c>
      <c r="F79" s="22" t="s">
        <v>39</v>
      </c>
      <c r="G79" s="4">
        <v>3.95</v>
      </c>
      <c r="L79" s="4">
        <v>3.95</v>
      </c>
      <c r="Z79" s="8"/>
    </row>
    <row r="80" spans="1:26" ht="12.75" x14ac:dyDescent="0.2">
      <c r="A80" s="38"/>
      <c r="B80" s="22"/>
      <c r="D80" s="10"/>
      <c r="E80" s="22" t="s">
        <v>352</v>
      </c>
      <c r="F80" s="22" t="s">
        <v>39</v>
      </c>
      <c r="G80" s="4">
        <v>72.599999999999994</v>
      </c>
      <c r="L80" s="4">
        <v>72.599999999999994</v>
      </c>
      <c r="Z80" s="8"/>
    </row>
    <row r="81" spans="1:26" ht="12.75" x14ac:dyDescent="0.2">
      <c r="A81" s="38"/>
      <c r="B81" s="22"/>
      <c r="D81" s="10"/>
      <c r="E81" s="22" t="s">
        <v>316</v>
      </c>
      <c r="F81" s="22" t="s">
        <v>332</v>
      </c>
      <c r="G81" s="4">
        <v>18</v>
      </c>
      <c r="L81" s="4">
        <v>18</v>
      </c>
      <c r="Z81" s="8"/>
    </row>
    <row r="82" spans="1:26" ht="12.75" x14ac:dyDescent="0.2">
      <c r="A82" s="38"/>
      <c r="B82" s="22"/>
      <c r="D82" s="10"/>
      <c r="E82" s="22" t="s">
        <v>343</v>
      </c>
      <c r="F82" s="22" t="s">
        <v>39</v>
      </c>
      <c r="G82" s="4">
        <v>121.96</v>
      </c>
      <c r="P82" s="4">
        <v>116.16</v>
      </c>
      <c r="X82" s="4">
        <v>5.8</v>
      </c>
      <c r="Z82" s="8"/>
    </row>
    <row r="83" spans="1:26" ht="12.75" x14ac:dyDescent="0.2">
      <c r="A83" s="38"/>
      <c r="B83" s="22"/>
      <c r="D83" s="10"/>
      <c r="E83" s="22" t="s">
        <v>336</v>
      </c>
      <c r="F83" s="22" t="s">
        <v>39</v>
      </c>
      <c r="G83" s="4">
        <v>15.7</v>
      </c>
      <c r="I83" s="4">
        <v>15.7</v>
      </c>
      <c r="Z83" s="8"/>
    </row>
    <row r="84" spans="1:26" ht="12.75" x14ac:dyDescent="0.2">
      <c r="A84" s="38"/>
      <c r="B84" s="22"/>
      <c r="D84" s="10"/>
      <c r="E84" s="14" t="s">
        <v>43</v>
      </c>
      <c r="G84" s="11">
        <f>SUM(G69:G83)</f>
        <v>3454.8399999999997</v>
      </c>
      <c r="H84" s="11">
        <f>SUM(H69:H80)</f>
        <v>866.9</v>
      </c>
      <c r="I84" s="11">
        <f>SUM(I69:I83)</f>
        <v>15.7</v>
      </c>
      <c r="J84" s="11">
        <f>SUM(J69:J80)</f>
        <v>0</v>
      </c>
      <c r="K84" s="11">
        <f>SUM(K69:K80)</f>
        <v>38</v>
      </c>
      <c r="L84" s="11">
        <f>SUM(L69:L83)</f>
        <v>102.64999999999999</v>
      </c>
      <c r="M84" s="11">
        <f t="shared" ref="M84:X84" si="5">SUM(M69:M83)</f>
        <v>0</v>
      </c>
      <c r="N84" s="11">
        <f t="shared" si="5"/>
        <v>0</v>
      </c>
      <c r="O84" s="11">
        <f t="shared" si="5"/>
        <v>300</v>
      </c>
      <c r="P84" s="11">
        <f t="shared" si="5"/>
        <v>351.65999999999997</v>
      </c>
      <c r="Q84" s="11">
        <f t="shared" si="5"/>
        <v>0</v>
      </c>
      <c r="R84" s="11">
        <f t="shared" si="5"/>
        <v>0</v>
      </c>
      <c r="S84" s="11">
        <f t="shared" si="5"/>
        <v>0</v>
      </c>
      <c r="T84" s="11">
        <f t="shared" si="5"/>
        <v>0</v>
      </c>
      <c r="U84" s="11">
        <f t="shared" si="5"/>
        <v>179.38</v>
      </c>
      <c r="V84" s="11">
        <f t="shared" si="5"/>
        <v>1236.1300000000001</v>
      </c>
      <c r="W84" s="11">
        <f t="shared" si="5"/>
        <v>0</v>
      </c>
      <c r="X84" s="11">
        <f t="shared" si="5"/>
        <v>364.42</v>
      </c>
      <c r="Y84" s="11">
        <f>SUM(Y69:Y80)</f>
        <v>0</v>
      </c>
      <c r="Z84" s="8"/>
    </row>
    <row r="85" spans="1:26" ht="12.75" x14ac:dyDescent="0.2">
      <c r="A85" s="14"/>
      <c r="B85" s="22"/>
      <c r="D85" s="10">
        <v>44845</v>
      </c>
      <c r="E85" s="22" t="s">
        <v>360</v>
      </c>
      <c r="F85" s="22" t="s">
        <v>39</v>
      </c>
      <c r="G85" s="4">
        <v>25</v>
      </c>
      <c r="V85" s="4">
        <v>25</v>
      </c>
      <c r="Z85" s="8"/>
    </row>
    <row r="86" spans="1:26" ht="12.75" x14ac:dyDescent="0.2">
      <c r="B86" s="22"/>
      <c r="E86" s="22" t="s">
        <v>345</v>
      </c>
      <c r="F86" s="22" t="s">
        <v>39</v>
      </c>
      <c r="G86" s="4">
        <v>100</v>
      </c>
      <c r="U86" s="4">
        <v>100</v>
      </c>
      <c r="Z86" s="8"/>
    </row>
    <row r="87" spans="1:26" ht="12.75" x14ac:dyDescent="0.2">
      <c r="A87" s="10"/>
      <c r="B87" s="22"/>
      <c r="D87" s="10"/>
      <c r="E87" s="22" t="s">
        <v>361</v>
      </c>
      <c r="F87" s="22" t="s">
        <v>39</v>
      </c>
      <c r="G87" s="4">
        <v>30.47</v>
      </c>
      <c r="U87" s="4">
        <v>25.39</v>
      </c>
      <c r="X87" s="4">
        <v>5.08</v>
      </c>
      <c r="Z87" s="8"/>
    </row>
    <row r="88" spans="1:26" ht="12.75" x14ac:dyDescent="0.2">
      <c r="A88" s="38"/>
      <c r="B88" s="22"/>
      <c r="C88" s="47"/>
      <c r="E88" s="22" t="s">
        <v>362</v>
      </c>
      <c r="F88" s="22" t="s">
        <v>39</v>
      </c>
      <c r="G88" s="4">
        <v>69.739999999999995</v>
      </c>
      <c r="Q88" s="4">
        <v>69.739999999999995</v>
      </c>
      <c r="Z88" s="8"/>
    </row>
    <row r="89" spans="1:26" ht="12.75" x14ac:dyDescent="0.2">
      <c r="A89" s="38"/>
      <c r="C89" s="16"/>
      <c r="E89" s="22" t="s">
        <v>363</v>
      </c>
      <c r="F89" s="22" t="s">
        <v>39</v>
      </c>
      <c r="G89" s="4">
        <v>284.95</v>
      </c>
      <c r="U89" s="4">
        <v>265.18</v>
      </c>
      <c r="X89" s="4">
        <v>19.77</v>
      </c>
      <c r="Z89" s="8"/>
    </row>
    <row r="90" spans="1:26" ht="12.75" x14ac:dyDescent="0.2">
      <c r="A90" s="38"/>
      <c r="E90" s="22" t="s">
        <v>336</v>
      </c>
      <c r="F90" s="22" t="s">
        <v>39</v>
      </c>
      <c r="G90" s="4">
        <v>13.7</v>
      </c>
      <c r="I90" s="4">
        <v>13.7</v>
      </c>
      <c r="Z90" s="8"/>
    </row>
    <row r="91" spans="1:26" ht="12.75" x14ac:dyDescent="0.2">
      <c r="A91" s="49"/>
      <c r="B91" s="22"/>
      <c r="C91" s="3"/>
      <c r="E91" s="22" t="s">
        <v>364</v>
      </c>
      <c r="F91" s="22" t="s">
        <v>39</v>
      </c>
      <c r="G91" s="4">
        <v>78</v>
      </c>
      <c r="R91" s="4">
        <v>65</v>
      </c>
      <c r="X91" s="4">
        <v>13</v>
      </c>
      <c r="Z91" s="8"/>
    </row>
    <row r="92" spans="1:26" ht="12.75" x14ac:dyDescent="0.2">
      <c r="A92" s="38"/>
      <c r="B92" s="22"/>
      <c r="C92" s="3"/>
      <c r="E92" s="22" t="s">
        <v>365</v>
      </c>
      <c r="F92" s="22" t="s">
        <v>39</v>
      </c>
      <c r="G92" s="4">
        <v>122.64</v>
      </c>
      <c r="P92" s="4">
        <v>116.8</v>
      </c>
      <c r="X92" s="4">
        <v>5.84</v>
      </c>
      <c r="Z92" s="8"/>
    </row>
    <row r="93" spans="1:26" ht="12.75" x14ac:dyDescent="0.2">
      <c r="A93" s="49"/>
      <c r="B93" s="22"/>
      <c r="C93" s="3"/>
      <c r="E93" s="22" t="s">
        <v>366</v>
      </c>
      <c r="F93" s="22" t="s">
        <v>39</v>
      </c>
      <c r="G93" s="4">
        <v>1210.8</v>
      </c>
      <c r="Q93" s="4">
        <v>1009</v>
      </c>
      <c r="X93" s="4">
        <v>201.8</v>
      </c>
      <c r="Z93" s="8"/>
    </row>
    <row r="94" spans="1:26" ht="12.75" x14ac:dyDescent="0.2">
      <c r="A94" s="49"/>
      <c r="B94" s="22"/>
      <c r="C94" s="3"/>
      <c r="E94" s="22" t="s">
        <v>368</v>
      </c>
      <c r="F94" s="22" t="s">
        <v>39</v>
      </c>
      <c r="G94" s="4">
        <v>285</v>
      </c>
      <c r="S94" s="4">
        <v>175</v>
      </c>
      <c r="T94" s="4">
        <v>110</v>
      </c>
      <c r="Z94" s="8"/>
    </row>
    <row r="95" spans="1:26" ht="12.75" x14ac:dyDescent="0.2">
      <c r="A95" s="10"/>
      <c r="B95" s="22"/>
      <c r="C95" s="3"/>
      <c r="E95" s="22" t="s">
        <v>369</v>
      </c>
      <c r="F95" s="22" t="s">
        <v>39</v>
      </c>
      <c r="G95" s="4">
        <v>50</v>
      </c>
      <c r="W95" s="4">
        <v>50</v>
      </c>
      <c r="Z95" s="8"/>
    </row>
    <row r="96" spans="1:26" ht="12.75" x14ac:dyDescent="0.2">
      <c r="A96" s="10"/>
      <c r="B96" s="22"/>
      <c r="C96" s="3"/>
      <c r="E96" s="22" t="s">
        <v>370</v>
      </c>
      <c r="F96" s="22" t="s">
        <v>39</v>
      </c>
      <c r="G96" s="4">
        <v>2700</v>
      </c>
      <c r="Q96" s="4">
        <v>2250</v>
      </c>
      <c r="X96" s="4">
        <v>450</v>
      </c>
      <c r="Z96" s="8"/>
    </row>
    <row r="97" spans="1:26" ht="12.75" x14ac:dyDescent="0.2">
      <c r="A97" s="10"/>
      <c r="B97" s="22"/>
      <c r="C97" s="3"/>
      <c r="E97" s="22" t="s">
        <v>338</v>
      </c>
      <c r="F97" s="22" t="s">
        <v>39</v>
      </c>
      <c r="G97" s="4">
        <v>866.7</v>
      </c>
      <c r="H97" s="4">
        <v>866.7</v>
      </c>
      <c r="Z97" s="8"/>
    </row>
    <row r="98" spans="1:26" ht="12.75" x14ac:dyDescent="0.2">
      <c r="A98" s="10"/>
      <c r="B98" s="22"/>
      <c r="C98" s="3"/>
      <c r="E98" s="22" t="s">
        <v>394</v>
      </c>
      <c r="F98" s="22" t="s">
        <v>39</v>
      </c>
      <c r="G98" s="4">
        <v>957.4</v>
      </c>
      <c r="Q98" s="4">
        <v>797.83</v>
      </c>
      <c r="X98" s="4">
        <v>159.57</v>
      </c>
      <c r="Z98" s="8"/>
    </row>
    <row r="99" spans="1:26" ht="12.75" x14ac:dyDescent="0.2">
      <c r="A99" s="10"/>
      <c r="B99" s="22"/>
      <c r="C99" s="3"/>
      <c r="E99" s="22" t="s">
        <v>395</v>
      </c>
      <c r="F99" s="22" t="s">
        <v>39</v>
      </c>
      <c r="G99" s="4">
        <v>15.13</v>
      </c>
      <c r="U99" s="4">
        <v>12.61</v>
      </c>
      <c r="X99" s="4">
        <v>2.52</v>
      </c>
      <c r="Z99" s="8"/>
    </row>
    <row r="100" spans="1:26" ht="12.75" x14ac:dyDescent="0.2">
      <c r="A100" s="10"/>
      <c r="B100" s="22"/>
      <c r="C100" s="3"/>
      <c r="E100" s="22" t="s">
        <v>396</v>
      </c>
      <c r="F100" s="22" t="s">
        <v>39</v>
      </c>
      <c r="G100" s="4">
        <v>11</v>
      </c>
      <c r="L100" s="4">
        <v>11</v>
      </c>
      <c r="Z100" s="8"/>
    </row>
    <row r="101" spans="1:26" ht="12.75" x14ac:dyDescent="0.2">
      <c r="A101" s="10"/>
      <c r="B101" s="22"/>
      <c r="C101" s="3"/>
      <c r="E101" s="14" t="s">
        <v>44</v>
      </c>
      <c r="F101" s="22"/>
      <c r="G101" s="11">
        <f>SUM(G85:G100)</f>
        <v>6820.53</v>
      </c>
      <c r="H101" s="4">
        <f t="shared" ref="H101:X101" si="6">SUM(H85:H99)</f>
        <v>866.7</v>
      </c>
      <c r="I101" s="4">
        <f t="shared" si="6"/>
        <v>13.7</v>
      </c>
      <c r="J101" s="4">
        <f t="shared" si="6"/>
        <v>0</v>
      </c>
      <c r="K101" s="4">
        <f t="shared" si="6"/>
        <v>0</v>
      </c>
      <c r="L101" s="4">
        <f>SUM(L85:L100)</f>
        <v>11</v>
      </c>
      <c r="M101" s="4">
        <f t="shared" si="6"/>
        <v>0</v>
      </c>
      <c r="N101" s="4">
        <f t="shared" si="6"/>
        <v>0</v>
      </c>
      <c r="O101" s="4">
        <f t="shared" si="6"/>
        <v>0</v>
      </c>
      <c r="P101" s="4">
        <f t="shared" si="6"/>
        <v>116.8</v>
      </c>
      <c r="Q101" s="4">
        <f t="shared" si="6"/>
        <v>4126.57</v>
      </c>
      <c r="R101" s="4">
        <f t="shared" si="6"/>
        <v>65</v>
      </c>
      <c r="S101" s="4">
        <f t="shared" si="6"/>
        <v>175</v>
      </c>
      <c r="T101" s="4">
        <f t="shared" si="6"/>
        <v>110</v>
      </c>
      <c r="U101" s="4">
        <f t="shared" si="6"/>
        <v>403.18</v>
      </c>
      <c r="V101" s="4">
        <f t="shared" si="6"/>
        <v>25</v>
      </c>
      <c r="W101" s="4">
        <f t="shared" si="6"/>
        <v>50</v>
      </c>
      <c r="X101" s="4">
        <f t="shared" si="6"/>
        <v>857.57999999999993</v>
      </c>
      <c r="Z101" s="8"/>
    </row>
    <row r="102" spans="1:26" ht="12.75" x14ac:dyDescent="0.2">
      <c r="A102" s="38"/>
      <c r="B102" s="22"/>
      <c r="C102" s="3"/>
      <c r="E102" s="22" t="s">
        <v>441</v>
      </c>
      <c r="F102" s="22" t="s">
        <v>39</v>
      </c>
      <c r="G102" s="4">
        <v>29.81</v>
      </c>
      <c r="V102" s="4">
        <v>26.12</v>
      </c>
      <c r="X102" s="4">
        <v>3.69</v>
      </c>
      <c r="Z102" s="8"/>
    </row>
    <row r="103" spans="1:26" ht="12.75" x14ac:dyDescent="0.2">
      <c r="A103" s="38"/>
      <c r="B103" s="22"/>
      <c r="C103" s="34"/>
      <c r="E103" s="22" t="s">
        <v>442</v>
      </c>
      <c r="F103" s="22" t="s">
        <v>39</v>
      </c>
      <c r="G103" s="4">
        <v>55.5</v>
      </c>
      <c r="T103" s="4">
        <v>55.5</v>
      </c>
      <c r="Z103" s="8"/>
    </row>
    <row r="104" spans="1:26" ht="12.75" x14ac:dyDescent="0.2">
      <c r="A104" s="38"/>
      <c r="B104" s="22"/>
      <c r="C104" s="3"/>
      <c r="E104" s="22" t="s">
        <v>431</v>
      </c>
      <c r="F104" s="22" t="s">
        <v>39</v>
      </c>
      <c r="G104" s="26">
        <v>33.01</v>
      </c>
      <c r="K104" s="11"/>
      <c r="L104" s="26"/>
      <c r="M104" s="11"/>
      <c r="N104" s="11"/>
      <c r="O104" s="11"/>
      <c r="P104" s="11"/>
      <c r="Q104" s="11"/>
      <c r="R104" s="11"/>
      <c r="S104" s="11"/>
      <c r="T104" s="11"/>
      <c r="U104" s="11"/>
      <c r="V104" s="26">
        <v>27.51</v>
      </c>
      <c r="W104" s="26"/>
      <c r="X104" s="26">
        <v>5.5</v>
      </c>
      <c r="Y104" s="4">
        <f>G104-SUM(H104:X104)</f>
        <v>0</v>
      </c>
      <c r="Z104" s="8"/>
    </row>
    <row r="105" spans="1:26" ht="12.75" x14ac:dyDescent="0.2">
      <c r="A105" s="38"/>
      <c r="B105" s="22"/>
      <c r="C105" s="3"/>
      <c r="E105" s="22" t="s">
        <v>432</v>
      </c>
      <c r="F105" s="22" t="s">
        <v>39</v>
      </c>
      <c r="G105" s="4">
        <v>62.4</v>
      </c>
      <c r="V105" s="4">
        <v>52</v>
      </c>
      <c r="X105" s="4">
        <v>10.4</v>
      </c>
      <c r="Y105" s="4">
        <f>G105-SUM(H105:X105)</f>
        <v>0</v>
      </c>
      <c r="Z105" s="8"/>
    </row>
    <row r="106" spans="1:26" x14ac:dyDescent="0.2">
      <c r="A106" s="38"/>
      <c r="B106" s="22"/>
      <c r="C106" s="3"/>
      <c r="E106" s="22" t="s">
        <v>433</v>
      </c>
      <c r="F106" s="22" t="s">
        <v>39</v>
      </c>
      <c r="G106" s="4">
        <v>1980</v>
      </c>
      <c r="Q106" s="4">
        <v>1650</v>
      </c>
      <c r="X106" s="4">
        <v>330</v>
      </c>
    </row>
    <row r="107" spans="1:26" x14ac:dyDescent="0.2">
      <c r="A107" s="51"/>
      <c r="B107" s="22"/>
      <c r="C107" s="3"/>
      <c r="E107" s="22" t="s">
        <v>434</v>
      </c>
      <c r="F107" s="22" t="s">
        <v>39</v>
      </c>
      <c r="G107" s="4">
        <v>311.99</v>
      </c>
      <c r="Q107" s="4">
        <v>259.99</v>
      </c>
      <c r="X107" s="4">
        <v>52</v>
      </c>
    </row>
    <row r="108" spans="1:26" x14ac:dyDescent="0.2">
      <c r="A108" s="51"/>
      <c r="B108" s="22"/>
      <c r="C108" s="3"/>
      <c r="D108" s="10"/>
      <c r="E108" s="22" t="s">
        <v>435</v>
      </c>
      <c r="F108" s="22" t="s">
        <v>39</v>
      </c>
      <c r="G108" s="4">
        <v>5.78</v>
      </c>
      <c r="U108" s="4">
        <v>4.8099999999999996</v>
      </c>
      <c r="X108" s="4">
        <v>0.97</v>
      </c>
      <c r="Z108" s="4"/>
    </row>
    <row r="109" spans="1:26" x14ac:dyDescent="0.2">
      <c r="A109" s="14"/>
      <c r="B109" s="22"/>
      <c r="C109" s="34"/>
      <c r="E109" s="22" t="s">
        <v>336</v>
      </c>
      <c r="F109" s="22" t="s">
        <v>39</v>
      </c>
      <c r="G109" s="4">
        <v>15.7</v>
      </c>
      <c r="I109" s="4">
        <v>15.7</v>
      </c>
    </row>
    <row r="110" spans="1:26" x14ac:dyDescent="0.2">
      <c r="B110" s="22"/>
      <c r="C110" s="52"/>
      <c r="E110" s="22" t="s">
        <v>436</v>
      </c>
      <c r="F110" s="22" t="s">
        <v>39</v>
      </c>
      <c r="G110" s="4">
        <v>38</v>
      </c>
      <c r="K110" s="4">
        <v>38</v>
      </c>
    </row>
    <row r="111" spans="1:26" x14ac:dyDescent="0.2">
      <c r="B111" s="22"/>
      <c r="C111" s="3"/>
      <c r="E111" s="22" t="s">
        <v>337</v>
      </c>
      <c r="F111" s="22" t="s">
        <v>39</v>
      </c>
      <c r="G111" s="4">
        <v>100</v>
      </c>
      <c r="U111" s="4">
        <v>100</v>
      </c>
    </row>
    <row r="112" spans="1:26" x14ac:dyDescent="0.2">
      <c r="B112" s="22"/>
      <c r="C112" s="11"/>
      <c r="E112" s="22" t="s">
        <v>437</v>
      </c>
      <c r="F112" s="22" t="s">
        <v>39</v>
      </c>
      <c r="G112" s="4">
        <v>26.49</v>
      </c>
      <c r="L112" s="4">
        <v>26.49</v>
      </c>
    </row>
    <row r="113" spans="3:25" x14ac:dyDescent="0.2">
      <c r="C113" s="11"/>
      <c r="E113" s="22" t="s">
        <v>438</v>
      </c>
      <c r="F113" s="22" t="s">
        <v>39</v>
      </c>
      <c r="G113" s="4">
        <v>111.77</v>
      </c>
      <c r="P113" s="4">
        <v>106.46</v>
      </c>
      <c r="R113" s="26"/>
      <c r="X113" s="4">
        <v>5.31</v>
      </c>
    </row>
    <row r="114" spans="3:25" x14ac:dyDescent="0.2">
      <c r="E114" s="22" t="s">
        <v>439</v>
      </c>
      <c r="F114" s="22" t="s">
        <v>39</v>
      </c>
      <c r="G114" s="4">
        <v>447.6</v>
      </c>
      <c r="R114" s="4">
        <v>373</v>
      </c>
      <c r="X114" s="4">
        <v>74.599999999999994</v>
      </c>
    </row>
    <row r="115" spans="3:25" x14ac:dyDescent="0.2">
      <c r="C115" s="11"/>
      <c r="E115" s="22" t="s">
        <v>280</v>
      </c>
      <c r="F115" s="22" t="s">
        <v>39</v>
      </c>
      <c r="G115" s="4">
        <v>33.299999999999997</v>
      </c>
      <c r="L115" s="4">
        <v>33.299999999999997</v>
      </c>
    </row>
    <row r="116" spans="3:25" x14ac:dyDescent="0.2">
      <c r="C116" s="11"/>
      <c r="E116" s="22" t="s">
        <v>440</v>
      </c>
      <c r="F116" s="22" t="s">
        <v>39</v>
      </c>
      <c r="G116" s="4">
        <v>570</v>
      </c>
      <c r="S116" s="4">
        <v>350</v>
      </c>
      <c r="T116" s="4">
        <v>220</v>
      </c>
    </row>
    <row r="117" spans="3:25" x14ac:dyDescent="0.2">
      <c r="C117" s="11"/>
      <c r="E117" s="22" t="s">
        <v>338</v>
      </c>
      <c r="F117" s="22" t="s">
        <v>39</v>
      </c>
      <c r="G117" s="4">
        <v>866.9</v>
      </c>
      <c r="H117" s="4">
        <v>866.9</v>
      </c>
    </row>
    <row r="118" spans="3:25" x14ac:dyDescent="0.2">
      <c r="C118" s="11"/>
      <c r="E118" s="14" t="s">
        <v>45</v>
      </c>
      <c r="F118" s="7"/>
      <c r="G118" s="11">
        <f>SUM(G102:G117)</f>
        <v>4688.25</v>
      </c>
      <c r="H118" s="11">
        <f>SUM(H102:H117)</f>
        <v>866.9</v>
      </c>
      <c r="I118" s="11">
        <f t="shared" ref="I118:X118" si="7">SUM(I102:I116)</f>
        <v>15.7</v>
      </c>
      <c r="J118" s="11">
        <f t="shared" si="7"/>
        <v>0</v>
      </c>
      <c r="K118" s="11">
        <f t="shared" si="7"/>
        <v>38</v>
      </c>
      <c r="L118" s="11">
        <f t="shared" si="7"/>
        <v>59.789999999999992</v>
      </c>
      <c r="M118" s="11">
        <f t="shared" si="7"/>
        <v>0</v>
      </c>
      <c r="N118" s="11">
        <f t="shared" si="7"/>
        <v>0</v>
      </c>
      <c r="O118" s="11">
        <f t="shared" si="7"/>
        <v>0</v>
      </c>
      <c r="P118" s="11">
        <f t="shared" si="7"/>
        <v>106.46</v>
      </c>
      <c r="Q118" s="11">
        <f t="shared" si="7"/>
        <v>1909.99</v>
      </c>
      <c r="R118" s="11">
        <f t="shared" si="7"/>
        <v>373</v>
      </c>
      <c r="S118" s="11">
        <f t="shared" si="7"/>
        <v>350</v>
      </c>
      <c r="T118" s="11">
        <f>SUM(T103:T116)</f>
        <v>275.5</v>
      </c>
      <c r="U118" s="11">
        <f t="shared" si="7"/>
        <v>104.81</v>
      </c>
      <c r="V118" s="11">
        <f>SUM(V102:V117)</f>
        <v>105.63</v>
      </c>
      <c r="W118" s="11">
        <f t="shared" si="7"/>
        <v>0</v>
      </c>
      <c r="X118" s="11">
        <f t="shared" si="7"/>
        <v>482.47</v>
      </c>
      <c r="Y118" s="11">
        <f>SUM(Y106:Y116)</f>
        <v>0</v>
      </c>
    </row>
    <row r="119" spans="3:25" ht="12" thickBot="1" x14ac:dyDescent="0.25">
      <c r="C119" s="11"/>
      <c r="E119" s="19"/>
      <c r="G119" s="40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40"/>
      <c r="U119" s="9"/>
      <c r="V119" s="9"/>
      <c r="W119" s="9"/>
      <c r="X119" s="9"/>
    </row>
    <row r="120" spans="3:25" ht="12" thickTop="1" x14ac:dyDescent="0.2">
      <c r="C120" s="11"/>
      <c r="E120" s="22" t="s">
        <v>447</v>
      </c>
      <c r="F120" s="22" t="s">
        <v>39</v>
      </c>
      <c r="G120" s="4">
        <v>28</v>
      </c>
      <c r="K120" s="4">
        <v>28</v>
      </c>
    </row>
    <row r="121" spans="3:25" x14ac:dyDescent="0.2">
      <c r="D121" s="45"/>
      <c r="E121" s="22" t="s">
        <v>448</v>
      </c>
      <c r="F121" s="22" t="s">
        <v>39</v>
      </c>
      <c r="G121" s="4">
        <v>34.770000000000003</v>
      </c>
      <c r="I121" s="4">
        <v>34.770000000000003</v>
      </c>
    </row>
    <row r="122" spans="3:25" x14ac:dyDescent="0.2">
      <c r="D122" s="10"/>
      <c r="E122" s="22" t="s">
        <v>449</v>
      </c>
      <c r="F122" s="22" t="s">
        <v>39</v>
      </c>
      <c r="G122" s="4">
        <v>278.39999999999998</v>
      </c>
      <c r="P122" s="4">
        <v>232</v>
      </c>
      <c r="X122" s="4">
        <v>46.4</v>
      </c>
    </row>
    <row r="123" spans="3:25" x14ac:dyDescent="0.2">
      <c r="D123" s="10"/>
      <c r="E123" s="22" t="s">
        <v>450</v>
      </c>
      <c r="F123" s="42" t="s">
        <v>39</v>
      </c>
      <c r="G123" s="4">
        <v>245.4</v>
      </c>
      <c r="X123" s="4">
        <v>245.4</v>
      </c>
    </row>
    <row r="124" spans="3:25" x14ac:dyDescent="0.2">
      <c r="C124" s="11"/>
      <c r="D124" s="10"/>
      <c r="E124" s="42" t="s">
        <v>279</v>
      </c>
      <c r="F124" s="42" t="s">
        <v>39</v>
      </c>
      <c r="G124" s="4">
        <v>115.4</v>
      </c>
      <c r="P124" s="4">
        <v>109.91</v>
      </c>
      <c r="X124" s="4">
        <v>5.49</v>
      </c>
    </row>
    <row r="125" spans="3:25" x14ac:dyDescent="0.2">
      <c r="C125" s="11"/>
      <c r="E125" s="42" t="s">
        <v>451</v>
      </c>
      <c r="F125" s="43" t="s">
        <v>39</v>
      </c>
      <c r="G125" s="4">
        <v>150</v>
      </c>
      <c r="W125" s="4">
        <v>150</v>
      </c>
    </row>
    <row r="126" spans="3:25" x14ac:dyDescent="0.2">
      <c r="C126" s="11"/>
      <c r="E126" s="42" t="s">
        <v>280</v>
      </c>
      <c r="F126" s="43" t="s">
        <v>39</v>
      </c>
      <c r="G126" s="4">
        <v>8.1</v>
      </c>
      <c r="L126" s="4">
        <v>8.1</v>
      </c>
    </row>
    <row r="127" spans="3:25" x14ac:dyDescent="0.2">
      <c r="E127" s="42" t="s">
        <v>452</v>
      </c>
      <c r="F127" s="43" t="s">
        <v>39</v>
      </c>
      <c r="G127" s="4">
        <v>16.55</v>
      </c>
      <c r="L127" s="4">
        <v>16.55</v>
      </c>
    </row>
    <row r="128" spans="3:25" x14ac:dyDescent="0.2">
      <c r="C128" s="11"/>
      <c r="E128" s="42" t="s">
        <v>453</v>
      </c>
      <c r="F128" s="43" t="s">
        <v>39</v>
      </c>
      <c r="G128" s="4">
        <v>9.94</v>
      </c>
      <c r="L128" s="4">
        <v>9.94</v>
      </c>
    </row>
    <row r="129" spans="1:24" x14ac:dyDescent="0.2">
      <c r="C129" s="16"/>
      <c r="E129" s="42" t="s">
        <v>454</v>
      </c>
      <c r="F129" s="43" t="s">
        <v>39</v>
      </c>
      <c r="G129" s="4">
        <v>1385.9</v>
      </c>
      <c r="H129" s="4">
        <v>1385.9</v>
      </c>
    </row>
    <row r="130" spans="1:24" x14ac:dyDescent="0.2">
      <c r="C130" s="16"/>
      <c r="E130" s="42" t="s">
        <v>455</v>
      </c>
      <c r="F130" s="43" t="s">
        <v>39</v>
      </c>
      <c r="G130" s="4">
        <v>18</v>
      </c>
      <c r="L130" s="4">
        <v>18</v>
      </c>
    </row>
    <row r="131" spans="1:24" x14ac:dyDescent="0.2">
      <c r="C131" s="16"/>
      <c r="E131" s="42" t="s">
        <v>337</v>
      </c>
      <c r="F131" s="43" t="s">
        <v>39</v>
      </c>
      <c r="G131" s="4">
        <v>50</v>
      </c>
      <c r="U131" s="4">
        <v>50</v>
      </c>
    </row>
    <row r="132" spans="1:24" x14ac:dyDescent="0.2">
      <c r="C132" s="11"/>
      <c r="E132" s="44" t="s">
        <v>46</v>
      </c>
      <c r="F132" s="14"/>
      <c r="G132" s="11">
        <f>SUM(G120:G131)</f>
        <v>2340.46</v>
      </c>
      <c r="H132" s="11">
        <f>SUM(H120:H129)</f>
        <v>1385.9</v>
      </c>
      <c r="I132" s="11">
        <f>SUM(I120:I129)</f>
        <v>34.770000000000003</v>
      </c>
      <c r="J132" s="11">
        <f>SUM(J120:J129)</f>
        <v>0</v>
      </c>
      <c r="K132" s="11">
        <f>SUM(K120:K129)</f>
        <v>28</v>
      </c>
      <c r="L132" s="11">
        <f>SUM(L120:L130)</f>
        <v>52.589999999999996</v>
      </c>
      <c r="M132" s="11">
        <f t="shared" ref="M132:S132" si="8">SUM(M120:M129)</f>
        <v>0</v>
      </c>
      <c r="N132" s="11">
        <f t="shared" si="8"/>
        <v>0</v>
      </c>
      <c r="O132" s="11">
        <f t="shared" si="8"/>
        <v>0</v>
      </c>
      <c r="P132" s="11">
        <f t="shared" si="8"/>
        <v>341.90999999999997</v>
      </c>
      <c r="Q132" s="11">
        <f t="shared" si="8"/>
        <v>0</v>
      </c>
      <c r="R132" s="11">
        <f t="shared" si="8"/>
        <v>0</v>
      </c>
      <c r="S132" s="11">
        <f t="shared" si="8"/>
        <v>0</v>
      </c>
      <c r="T132" s="11"/>
      <c r="U132" s="11">
        <f>SUM(U120:U131)</f>
        <v>50</v>
      </c>
      <c r="V132" s="11"/>
      <c r="W132" s="11">
        <f>SUM(W120:W129)</f>
        <v>150</v>
      </c>
      <c r="X132" s="11">
        <f>SUM(X120:X129)</f>
        <v>297.29000000000002</v>
      </c>
    </row>
    <row r="133" spans="1:24" x14ac:dyDescent="0.2">
      <c r="A133" s="14"/>
      <c r="E133" s="14" t="s">
        <v>77</v>
      </c>
      <c r="G133" s="11">
        <f>SUM(G119+G132)</f>
        <v>2340.46</v>
      </c>
    </row>
    <row r="134" spans="1:24" x14ac:dyDescent="0.2">
      <c r="A134" s="14"/>
      <c r="E134" s="22"/>
      <c r="F134" s="22"/>
    </row>
    <row r="135" spans="1:24" x14ac:dyDescent="0.2">
      <c r="A135" s="14"/>
      <c r="E135" s="22"/>
      <c r="F135" s="22"/>
    </row>
    <row r="136" spans="1:24" x14ac:dyDescent="0.2">
      <c r="B136" s="11"/>
      <c r="D136" s="10"/>
      <c r="E136" s="22"/>
      <c r="F136" s="22"/>
    </row>
    <row r="137" spans="1:24" x14ac:dyDescent="0.2">
      <c r="B137" s="14"/>
      <c r="C137" s="16"/>
      <c r="E137" s="22"/>
      <c r="F137" s="22"/>
    </row>
    <row r="138" spans="1:24" x14ac:dyDescent="0.2">
      <c r="B138" s="14"/>
      <c r="C138" s="11"/>
      <c r="E138" s="22"/>
      <c r="F138" s="22"/>
    </row>
    <row r="139" spans="1:24" x14ac:dyDescent="0.2">
      <c r="C139" s="11"/>
      <c r="E139" s="22"/>
      <c r="F139" s="22"/>
    </row>
    <row r="140" spans="1:24" x14ac:dyDescent="0.2">
      <c r="E140" s="22"/>
      <c r="F140" s="22"/>
    </row>
    <row r="141" spans="1:24" x14ac:dyDescent="0.2">
      <c r="D141" s="10"/>
      <c r="G141" s="11">
        <f t="shared" ref="G141:X141" si="9">SUM(G134:G140)</f>
        <v>0</v>
      </c>
      <c r="H141" s="11">
        <f t="shared" si="9"/>
        <v>0</v>
      </c>
      <c r="I141" s="11">
        <f t="shared" si="9"/>
        <v>0</v>
      </c>
      <c r="J141" s="11">
        <f t="shared" si="9"/>
        <v>0</v>
      </c>
      <c r="K141" s="11">
        <f t="shared" si="9"/>
        <v>0</v>
      </c>
      <c r="L141" s="11">
        <f t="shared" si="9"/>
        <v>0</v>
      </c>
      <c r="M141" s="11">
        <f t="shared" si="9"/>
        <v>0</v>
      </c>
      <c r="N141" s="11">
        <f t="shared" si="9"/>
        <v>0</v>
      </c>
      <c r="O141" s="11">
        <f t="shared" si="9"/>
        <v>0</v>
      </c>
      <c r="P141" s="11">
        <f t="shared" si="9"/>
        <v>0</v>
      </c>
      <c r="Q141" s="11">
        <f t="shared" si="9"/>
        <v>0</v>
      </c>
      <c r="R141" s="11">
        <f t="shared" si="9"/>
        <v>0</v>
      </c>
      <c r="S141" s="11">
        <f t="shared" si="9"/>
        <v>0</v>
      </c>
      <c r="T141" s="11"/>
      <c r="U141" s="11">
        <f t="shared" si="9"/>
        <v>0</v>
      </c>
      <c r="V141" s="11"/>
      <c r="W141" s="11">
        <f t="shared" si="9"/>
        <v>0</v>
      </c>
      <c r="X141" s="11">
        <f t="shared" si="9"/>
        <v>0</v>
      </c>
    </row>
    <row r="142" spans="1:24" x14ac:dyDescent="0.2">
      <c r="E142" s="14" t="s">
        <v>48</v>
      </c>
    </row>
    <row r="143" spans="1:24" x14ac:dyDescent="0.2">
      <c r="E143" s="22"/>
      <c r="F143" s="22"/>
    </row>
    <row r="144" spans="1:24" x14ac:dyDescent="0.2">
      <c r="E144" s="22"/>
      <c r="F144" s="22"/>
    </row>
    <row r="145" spans="3:25" x14ac:dyDescent="0.2">
      <c r="D145" s="10"/>
      <c r="E145" s="22"/>
      <c r="F145" s="22"/>
    </row>
    <row r="146" spans="3:25" x14ac:dyDescent="0.2">
      <c r="E146" s="22"/>
      <c r="F146" s="22"/>
    </row>
    <row r="147" spans="3:25" x14ac:dyDescent="0.2">
      <c r="E147" s="22"/>
      <c r="F147" s="22"/>
    </row>
    <row r="148" spans="3:25" x14ac:dyDescent="0.2">
      <c r="E148" s="22"/>
      <c r="F148" s="22"/>
    </row>
    <row r="149" spans="3:25" x14ac:dyDescent="0.2">
      <c r="E149" s="22"/>
      <c r="F149" s="22"/>
    </row>
    <row r="150" spans="3:25" x14ac:dyDescent="0.2">
      <c r="E150" s="22"/>
      <c r="F150" s="22"/>
    </row>
    <row r="151" spans="3:25" x14ac:dyDescent="0.2">
      <c r="E151" s="22"/>
      <c r="F151" s="22"/>
    </row>
    <row r="152" spans="3:25" x14ac:dyDescent="0.2">
      <c r="E152" s="14" t="s">
        <v>49</v>
      </c>
      <c r="G152" s="11">
        <f>SUM(G143:G151)</f>
        <v>0</v>
      </c>
      <c r="H152" s="11">
        <f t="shared" ref="H152:X152" si="10">SUM(H142:H151)</f>
        <v>0</v>
      </c>
      <c r="I152" s="11">
        <f t="shared" si="10"/>
        <v>0</v>
      </c>
      <c r="J152" s="11">
        <f t="shared" si="10"/>
        <v>0</v>
      </c>
      <c r="K152" s="11">
        <f t="shared" si="10"/>
        <v>0</v>
      </c>
      <c r="L152" s="11">
        <f t="shared" si="10"/>
        <v>0</v>
      </c>
      <c r="M152" s="11">
        <f t="shared" si="10"/>
        <v>0</v>
      </c>
      <c r="N152" s="11">
        <f t="shared" si="10"/>
        <v>0</v>
      </c>
      <c r="O152" s="11">
        <f t="shared" si="10"/>
        <v>0</v>
      </c>
      <c r="P152" s="11">
        <f t="shared" si="10"/>
        <v>0</v>
      </c>
      <c r="Q152" s="11">
        <f t="shared" si="10"/>
        <v>0</v>
      </c>
      <c r="R152" s="11">
        <f t="shared" si="10"/>
        <v>0</v>
      </c>
      <c r="S152" s="11">
        <f t="shared" si="10"/>
        <v>0</v>
      </c>
      <c r="T152" s="11"/>
      <c r="U152" s="11">
        <f t="shared" si="10"/>
        <v>0</v>
      </c>
      <c r="V152" s="11"/>
      <c r="W152" s="11">
        <f t="shared" si="10"/>
        <v>0</v>
      </c>
      <c r="X152" s="11">
        <f t="shared" si="10"/>
        <v>0</v>
      </c>
      <c r="Y152" s="11">
        <f>SUM(H152:X152)</f>
        <v>0</v>
      </c>
    </row>
    <row r="153" spans="3:25" x14ac:dyDescent="0.2">
      <c r="D153" s="10"/>
      <c r="E153" s="22"/>
      <c r="F153" s="22"/>
    </row>
    <row r="154" spans="3:25" x14ac:dyDescent="0.2">
      <c r="E154" s="22"/>
      <c r="F154" s="22"/>
    </row>
    <row r="155" spans="3:25" x14ac:dyDescent="0.2">
      <c r="D155" s="10"/>
      <c r="E155" s="22"/>
      <c r="F155" s="22"/>
    </row>
    <row r="156" spans="3:25" x14ac:dyDescent="0.2">
      <c r="E156" s="22"/>
      <c r="F156" s="22"/>
    </row>
    <row r="157" spans="3:25" x14ac:dyDescent="0.2">
      <c r="C157" s="20"/>
      <c r="E157" s="22"/>
      <c r="F157" s="22"/>
      <c r="G157" s="15"/>
    </row>
    <row r="158" spans="3:25" x14ac:dyDescent="0.2">
      <c r="C158" s="20"/>
      <c r="E158" s="22"/>
      <c r="F158" s="22"/>
    </row>
    <row r="159" spans="3:25" x14ac:dyDescent="0.2">
      <c r="E159" s="22"/>
      <c r="F159" s="22"/>
      <c r="G159" s="48"/>
    </row>
    <row r="160" spans="3:25" x14ac:dyDescent="0.2">
      <c r="E160" s="22"/>
      <c r="F160" s="22"/>
    </row>
    <row r="161" spans="2:25" x14ac:dyDescent="0.2">
      <c r="E161" s="22"/>
      <c r="F161" s="22"/>
    </row>
    <row r="162" spans="2:25" x14ac:dyDescent="0.2">
      <c r="E162" s="22"/>
      <c r="F162" s="22"/>
    </row>
    <row r="163" spans="2:25" x14ac:dyDescent="0.2">
      <c r="E163" s="22"/>
      <c r="F163" s="22"/>
    </row>
    <row r="164" spans="2:25" x14ac:dyDescent="0.2">
      <c r="E164" s="22"/>
      <c r="F164" s="22"/>
    </row>
    <row r="165" spans="2:25" x14ac:dyDescent="0.2">
      <c r="E165" s="22"/>
      <c r="F165" s="22"/>
    </row>
    <row r="166" spans="2:25" x14ac:dyDescent="0.2">
      <c r="E166" s="22"/>
      <c r="F166" s="22"/>
    </row>
    <row r="167" spans="2:25" x14ac:dyDescent="0.2">
      <c r="E167" s="22"/>
      <c r="F167" s="22"/>
    </row>
    <row r="168" spans="2:25" x14ac:dyDescent="0.2">
      <c r="E168" s="22"/>
      <c r="F168" s="22"/>
    </row>
    <row r="169" spans="2:25" x14ac:dyDescent="0.2">
      <c r="E169" s="14" t="s">
        <v>50</v>
      </c>
      <c r="G169" s="11">
        <f>SUM(G153:G168)</f>
        <v>0</v>
      </c>
      <c r="H169" s="11">
        <f t="shared" ref="H169:X169" si="11">SUM(H153:H168)</f>
        <v>0</v>
      </c>
      <c r="I169" s="11">
        <f t="shared" si="11"/>
        <v>0</v>
      </c>
      <c r="J169" s="11">
        <f t="shared" si="11"/>
        <v>0</v>
      </c>
      <c r="K169" s="11">
        <f t="shared" si="11"/>
        <v>0</v>
      </c>
      <c r="L169" s="11">
        <f t="shared" si="11"/>
        <v>0</v>
      </c>
      <c r="M169" s="11">
        <f t="shared" si="11"/>
        <v>0</v>
      </c>
      <c r="N169" s="11">
        <f t="shared" si="11"/>
        <v>0</v>
      </c>
      <c r="O169" s="11">
        <f t="shared" si="11"/>
        <v>0</v>
      </c>
      <c r="P169" s="11">
        <f t="shared" si="11"/>
        <v>0</v>
      </c>
      <c r="Q169" s="11">
        <f t="shared" si="11"/>
        <v>0</v>
      </c>
      <c r="R169" s="11">
        <f t="shared" si="11"/>
        <v>0</v>
      </c>
      <c r="S169" s="11">
        <f t="shared" si="11"/>
        <v>0</v>
      </c>
      <c r="T169" s="11">
        <f t="shared" si="11"/>
        <v>0</v>
      </c>
      <c r="U169" s="11">
        <f>SUM(U153:U168)</f>
        <v>0</v>
      </c>
      <c r="V169" s="11">
        <f t="shared" si="11"/>
        <v>0</v>
      </c>
      <c r="W169" s="11">
        <f t="shared" si="11"/>
        <v>0</v>
      </c>
      <c r="X169" s="11">
        <f t="shared" si="11"/>
        <v>0</v>
      </c>
      <c r="Y169" s="11">
        <f>SUM(H169:X169)</f>
        <v>0</v>
      </c>
    </row>
    <row r="170" spans="2:25" x14ac:dyDescent="0.2">
      <c r="C170" s="11"/>
      <c r="E170" s="14" t="s">
        <v>89</v>
      </c>
      <c r="G170" s="11">
        <f>SUM(G17+G27+G44+G59+G68+G84+G104+G118+G132+G141+G152+G169)</f>
        <v>59670.139999999992</v>
      </c>
    </row>
    <row r="171" spans="2:25" x14ac:dyDescent="0.2">
      <c r="C171" s="11"/>
    </row>
    <row r="172" spans="2:25" x14ac:dyDescent="0.2">
      <c r="B172" s="22" t="s">
        <v>58</v>
      </c>
      <c r="C172" s="11"/>
      <c r="F172" s="22" t="s">
        <v>240</v>
      </c>
      <c r="G172" s="4" t="s">
        <v>64</v>
      </c>
      <c r="H172" s="4" t="s">
        <v>65</v>
      </c>
      <c r="I172" s="4" t="s">
        <v>66</v>
      </c>
      <c r="J172" s="4" t="s">
        <v>71</v>
      </c>
      <c r="K172" s="4" t="s">
        <v>73</v>
      </c>
      <c r="L172" s="4" t="s">
        <v>75</v>
      </c>
      <c r="M172" s="26" t="s">
        <v>245</v>
      </c>
      <c r="N172" s="26" t="s">
        <v>241</v>
      </c>
      <c r="O172" s="26" t="s">
        <v>242</v>
      </c>
      <c r="P172" s="26" t="s">
        <v>243</v>
      </c>
      <c r="Q172" s="26" t="s">
        <v>244</v>
      </c>
    </row>
    <row r="173" spans="2:25" x14ac:dyDescent="0.2">
      <c r="C173" s="11"/>
      <c r="D173" s="4" t="s">
        <v>60</v>
      </c>
    </row>
    <row r="174" spans="2:25" x14ac:dyDescent="0.2">
      <c r="B174" s="177" t="s">
        <v>59</v>
      </c>
      <c r="F174" s="4">
        <f>C4</f>
        <v>44610.41</v>
      </c>
      <c r="G174" s="4">
        <f>C4</f>
        <v>44610.41</v>
      </c>
      <c r="H174" s="4">
        <f>C4</f>
        <v>44610.41</v>
      </c>
      <c r="I174" s="4">
        <f>C4</f>
        <v>44610.41</v>
      </c>
      <c r="J174" s="4">
        <f>C4</f>
        <v>44610.41</v>
      </c>
      <c r="K174" s="4">
        <f>C4</f>
        <v>44610.41</v>
      </c>
      <c r="L174" s="4">
        <f>C4</f>
        <v>44610.41</v>
      </c>
      <c r="M174" s="4">
        <f>C4</f>
        <v>44610.41</v>
      </c>
      <c r="N174" s="4">
        <f>C4</f>
        <v>44610.41</v>
      </c>
      <c r="O174" s="4">
        <f>C4</f>
        <v>44610.41</v>
      </c>
      <c r="P174" s="4">
        <f>C4</f>
        <v>44610.41</v>
      </c>
      <c r="Q174" s="4">
        <f>C4</f>
        <v>44610.41</v>
      </c>
    </row>
    <row r="175" spans="2:25" x14ac:dyDescent="0.2">
      <c r="B175" s="22"/>
      <c r="F175" s="4"/>
    </row>
    <row r="176" spans="2:25" x14ac:dyDescent="0.2">
      <c r="B176" s="22" t="s">
        <v>61</v>
      </c>
      <c r="D176" s="4" t="s">
        <v>67</v>
      </c>
      <c r="F176" s="4">
        <f>F177</f>
        <v>36005.11</v>
      </c>
      <c r="G176" s="4">
        <f t="shared" ref="G176:Q176" si="12">SUM(F176+G177)</f>
        <v>36490.22</v>
      </c>
      <c r="H176" s="4">
        <f t="shared" si="12"/>
        <v>41931.22</v>
      </c>
      <c r="I176" s="4">
        <f t="shared" si="12"/>
        <v>42111.22</v>
      </c>
      <c r="J176" s="4">
        <f t="shared" si="12"/>
        <v>42111.22</v>
      </c>
      <c r="K176" s="4">
        <f t="shared" si="12"/>
        <v>45391.22</v>
      </c>
      <c r="L176" s="4">
        <f t="shared" si="12"/>
        <v>53044.05</v>
      </c>
      <c r="M176" s="4">
        <f t="shared" si="12"/>
        <v>53224.05</v>
      </c>
      <c r="N176" s="4">
        <f t="shared" si="12"/>
        <v>53449.05</v>
      </c>
      <c r="O176" s="4">
        <f t="shared" si="12"/>
        <v>53449.05</v>
      </c>
      <c r="P176" s="4">
        <f t="shared" si="12"/>
        <v>53449.05</v>
      </c>
      <c r="Q176" s="4">
        <f t="shared" si="12"/>
        <v>53449.05</v>
      </c>
    </row>
    <row r="177" spans="2:20" x14ac:dyDescent="0.2">
      <c r="D177" s="4" t="s">
        <v>74</v>
      </c>
      <c r="F177" s="4">
        <f>C11</f>
        <v>36005.11</v>
      </c>
      <c r="G177" s="4">
        <f>C16</f>
        <v>485.10999999999996</v>
      </c>
      <c r="H177" s="4">
        <f>C21</f>
        <v>5441</v>
      </c>
      <c r="I177" s="4">
        <f>C24</f>
        <v>180</v>
      </c>
      <c r="J177" s="20">
        <f>C27</f>
        <v>0</v>
      </c>
      <c r="K177" s="4">
        <f>C32</f>
        <v>3280</v>
      </c>
      <c r="L177" s="4">
        <f>C38</f>
        <v>7652.83</v>
      </c>
      <c r="M177" s="4">
        <f>C44</f>
        <v>180</v>
      </c>
      <c r="N177" s="4">
        <f>C49</f>
        <v>225</v>
      </c>
      <c r="O177" s="4">
        <f>C54</f>
        <v>0</v>
      </c>
      <c r="P177" s="4">
        <f>C58</f>
        <v>0</v>
      </c>
      <c r="Q177" s="4">
        <f>C63</f>
        <v>0</v>
      </c>
      <c r="R177" s="4">
        <f>SUM(F177:Q177)</f>
        <v>53449.05</v>
      </c>
    </row>
    <row r="178" spans="2:20" x14ac:dyDescent="0.2">
      <c r="B178" s="22" t="s">
        <v>57</v>
      </c>
      <c r="D178" s="4" t="s">
        <v>67</v>
      </c>
      <c r="F178" s="2">
        <f>SUM(E178+F179)</f>
        <v>1480.39</v>
      </c>
      <c r="G178" s="4">
        <f>SUM(F178+G179)</f>
        <v>2590.6800000000003</v>
      </c>
      <c r="H178" s="4">
        <f t="shared" ref="H178:Q178" si="13">SUM(G178+H179)</f>
        <v>43347.079999999994</v>
      </c>
      <c r="I178" s="4">
        <f t="shared" si="13"/>
        <v>46111.63</v>
      </c>
      <c r="J178" s="4">
        <f t="shared" si="13"/>
        <v>49153.579999999994</v>
      </c>
      <c r="K178" s="4">
        <f t="shared" si="13"/>
        <v>52608.419999999991</v>
      </c>
      <c r="L178" s="4">
        <f t="shared" si="13"/>
        <v>59428.94999999999</v>
      </c>
      <c r="M178" s="4">
        <f t="shared" si="13"/>
        <v>64117.19999999999</v>
      </c>
      <c r="N178" s="4">
        <f t="shared" si="13"/>
        <v>66457.659999999989</v>
      </c>
      <c r="O178" s="4">
        <f t="shared" si="13"/>
        <v>66457.659999999989</v>
      </c>
      <c r="P178" s="4">
        <f t="shared" si="13"/>
        <v>66457.659999999989</v>
      </c>
      <c r="Q178" s="4">
        <f t="shared" si="13"/>
        <v>66457.659999999989</v>
      </c>
    </row>
    <row r="179" spans="2:20" x14ac:dyDescent="0.2">
      <c r="D179" s="4" t="s">
        <v>74</v>
      </c>
      <c r="F179" s="4">
        <f>G17</f>
        <v>1480.39</v>
      </c>
      <c r="G179" s="4">
        <f>G27</f>
        <v>1110.29</v>
      </c>
      <c r="H179" s="4">
        <f>G44</f>
        <v>40756.399999999994</v>
      </c>
      <c r="I179" s="4">
        <f>G59</f>
        <v>2764.55</v>
      </c>
      <c r="J179" s="4">
        <f>G68</f>
        <v>3041.95</v>
      </c>
      <c r="K179" s="4">
        <f>G84</f>
        <v>3454.8399999999997</v>
      </c>
      <c r="L179" s="4">
        <f>G101</f>
        <v>6820.53</v>
      </c>
      <c r="M179" s="4">
        <f>G118</f>
        <v>4688.25</v>
      </c>
      <c r="N179" s="4">
        <f>G132</f>
        <v>2340.46</v>
      </c>
      <c r="O179" s="4">
        <f>G141</f>
        <v>0</v>
      </c>
      <c r="P179" s="4">
        <f>G152</f>
        <v>0</v>
      </c>
      <c r="Q179" s="4">
        <f>G169</f>
        <v>0</v>
      </c>
      <c r="R179" s="4">
        <f>SUM(F179:Q179)</f>
        <v>66457.659999999989</v>
      </c>
    </row>
    <row r="181" spans="2:20" x14ac:dyDescent="0.2">
      <c r="B181" s="22" t="s">
        <v>62</v>
      </c>
      <c r="F181" s="2">
        <f>SUM((F174+F176)-F178)</f>
        <v>79135.13</v>
      </c>
      <c r="G181" s="4">
        <f t="shared" ref="G181:Q181" si="14">SUM((G174+G176)-G178)</f>
        <v>78509.950000000012</v>
      </c>
      <c r="H181" s="4">
        <f t="shared" si="14"/>
        <v>43194.55000000001</v>
      </c>
      <c r="I181" s="4">
        <f t="shared" si="14"/>
        <v>40610.000000000007</v>
      </c>
      <c r="J181" s="4">
        <f t="shared" si="14"/>
        <v>37568.05000000001</v>
      </c>
      <c r="K181" s="4">
        <f t="shared" si="14"/>
        <v>37393.210000000014</v>
      </c>
      <c r="L181" s="4">
        <f t="shared" si="14"/>
        <v>38225.510000000017</v>
      </c>
      <c r="M181" s="4">
        <f t="shared" si="14"/>
        <v>33717.260000000017</v>
      </c>
      <c r="N181" s="159">
        <f t="shared" si="14"/>
        <v>31601.800000000017</v>
      </c>
      <c r="O181" s="4">
        <f t="shared" si="14"/>
        <v>31601.800000000017</v>
      </c>
      <c r="P181" s="4">
        <f t="shared" si="14"/>
        <v>31601.800000000017</v>
      </c>
      <c r="Q181" s="4">
        <f t="shared" si="14"/>
        <v>31601.800000000017</v>
      </c>
    </row>
    <row r="183" spans="2:20" x14ac:dyDescent="0.2">
      <c r="B183" s="22" t="s">
        <v>55</v>
      </c>
      <c r="D183" s="4" t="s">
        <v>68</v>
      </c>
      <c r="F183" s="2">
        <v>79135.13</v>
      </c>
      <c r="G183" s="4">
        <v>78509.95</v>
      </c>
      <c r="H183" s="4">
        <v>43194.55</v>
      </c>
      <c r="I183" s="4">
        <v>40710</v>
      </c>
      <c r="J183" s="4">
        <v>38335.42</v>
      </c>
      <c r="K183" s="4">
        <v>37393.21</v>
      </c>
      <c r="L183" s="4">
        <v>40925.51</v>
      </c>
      <c r="M183" s="4">
        <v>36305.49</v>
      </c>
      <c r="N183" s="159">
        <v>34301.800000000003</v>
      </c>
    </row>
    <row r="184" spans="2:20" x14ac:dyDescent="0.2">
      <c r="L184" s="26" t="s">
        <v>429</v>
      </c>
      <c r="M184" s="4">
        <v>2588.23</v>
      </c>
      <c r="N184" s="4">
        <v>2700</v>
      </c>
    </row>
    <row r="185" spans="2:20" x14ac:dyDescent="0.2">
      <c r="B185" s="22" t="s">
        <v>63</v>
      </c>
      <c r="D185" s="26" t="s">
        <v>355</v>
      </c>
      <c r="I185" s="26" t="s">
        <v>353</v>
      </c>
      <c r="J185" s="4">
        <v>767.37</v>
      </c>
      <c r="K185" s="26" t="s">
        <v>443</v>
      </c>
      <c r="M185" s="26" t="s">
        <v>444</v>
      </c>
    </row>
    <row r="186" spans="2:20" x14ac:dyDescent="0.2">
      <c r="I186" s="26" t="s">
        <v>354</v>
      </c>
      <c r="L186" s="4">
        <v>116.08</v>
      </c>
      <c r="M186" s="26" t="s">
        <v>445</v>
      </c>
      <c r="O186" s="26" t="s">
        <v>446</v>
      </c>
    </row>
    <row r="187" spans="2:20" x14ac:dyDescent="0.2">
      <c r="B187" s="22" t="s">
        <v>393</v>
      </c>
      <c r="F187" s="2">
        <f>SUM(F183-F185)</f>
        <v>79135.13</v>
      </c>
      <c r="J187" s="4">
        <v>37568.050000000003</v>
      </c>
      <c r="L187" s="4">
        <v>38225.51</v>
      </c>
      <c r="M187" s="4">
        <v>33717.26</v>
      </c>
      <c r="N187" s="159">
        <f>SUM(N183-N184)</f>
        <v>31601.800000000003</v>
      </c>
    </row>
    <row r="189" spans="2:20" x14ac:dyDescent="0.2">
      <c r="N189" s="26"/>
    </row>
    <row r="192" spans="2:20" x14ac:dyDescent="0.2">
      <c r="F192" s="14" t="s">
        <v>12</v>
      </c>
      <c r="G192" s="11" t="s">
        <v>258</v>
      </c>
      <c r="H192" s="26" t="s">
        <v>257</v>
      </c>
      <c r="I192" s="26" t="s">
        <v>286</v>
      </c>
      <c r="J192" s="26" t="s">
        <v>94</v>
      </c>
      <c r="K192" s="26" t="s">
        <v>95</v>
      </c>
      <c r="L192" s="26" t="s">
        <v>97</v>
      </c>
      <c r="M192" s="26" t="s">
        <v>99</v>
      </c>
      <c r="N192" s="26" t="s">
        <v>101</v>
      </c>
      <c r="O192" s="26" t="s">
        <v>107</v>
      </c>
      <c r="P192" s="26" t="s">
        <v>111</v>
      </c>
      <c r="Q192" s="152" t="s">
        <v>226</v>
      </c>
      <c r="R192" s="4" t="s">
        <v>227</v>
      </c>
      <c r="S192" s="4" t="s">
        <v>228</v>
      </c>
      <c r="T192" s="4" t="s">
        <v>21</v>
      </c>
    </row>
    <row r="193" spans="2:20" x14ac:dyDescent="0.2">
      <c r="E193" s="177" t="s">
        <v>256</v>
      </c>
      <c r="F193" s="14"/>
      <c r="G193" s="11" t="s">
        <v>67</v>
      </c>
    </row>
    <row r="194" spans="2:20" x14ac:dyDescent="0.2">
      <c r="B194" s="148" t="s">
        <v>259</v>
      </c>
      <c r="C194" s="159"/>
      <c r="E194" s="2" t="s">
        <v>52</v>
      </c>
      <c r="F194" s="2">
        <v>10710</v>
      </c>
      <c r="G194" s="4">
        <f>SUM(I194:T194)</f>
        <v>8245.27</v>
      </c>
      <c r="H194" s="149">
        <f>SUM(G194/F194)</f>
        <v>0.76986647992530355</v>
      </c>
      <c r="I194" s="4">
        <v>856.6</v>
      </c>
      <c r="J194" s="26">
        <v>856.6</v>
      </c>
      <c r="K194" s="4">
        <v>856.6</v>
      </c>
      <c r="L194" s="4">
        <v>856.6</v>
      </c>
      <c r="M194" s="4">
        <v>856.6</v>
      </c>
      <c r="N194" s="4">
        <v>856.6</v>
      </c>
      <c r="O194" s="4">
        <v>854.4</v>
      </c>
      <c r="P194" s="4">
        <v>856.6</v>
      </c>
      <c r="Q194" s="4">
        <f>SUM(H132+I132)-26</f>
        <v>1394.67</v>
      </c>
      <c r="R194" s="4">
        <f>SUM(H141+I141)</f>
        <v>0</v>
      </c>
      <c r="S194" s="4">
        <f>SUM(H152+I152)</f>
        <v>0</v>
      </c>
      <c r="T194" s="4">
        <f>SUM(H169+I169)</f>
        <v>0</v>
      </c>
    </row>
    <row r="195" spans="2:20" x14ac:dyDescent="0.2">
      <c r="E195" s="2" t="s">
        <v>215</v>
      </c>
      <c r="F195" s="2">
        <v>444</v>
      </c>
      <c r="G195" s="4">
        <f t="shared" ref="G195:G213" si="15">SUM(I195:T195)</f>
        <v>346.35</v>
      </c>
      <c r="H195" s="149">
        <f t="shared" ref="H195:H213" si="16">SUM(G195/F195)</f>
        <v>0.78006756756756757</v>
      </c>
      <c r="I195" s="4">
        <v>31.85</v>
      </c>
      <c r="J195" s="4">
        <v>36.799999999999997</v>
      </c>
      <c r="K195" s="4">
        <v>36.799999999999997</v>
      </c>
      <c r="L195" s="4">
        <v>34.909999999999997</v>
      </c>
      <c r="M195" s="4">
        <v>26</v>
      </c>
      <c r="N195" s="4">
        <v>34.1</v>
      </c>
      <c r="O195" s="4">
        <v>26</v>
      </c>
      <c r="P195" s="4">
        <f>L118+26</f>
        <v>85.789999999999992</v>
      </c>
      <c r="Q195" s="4">
        <v>34.1</v>
      </c>
      <c r="R195" s="4">
        <f>L141</f>
        <v>0</v>
      </c>
      <c r="S195" s="4">
        <f>L152</f>
        <v>0</v>
      </c>
      <c r="T195" s="4">
        <f>L169</f>
        <v>0</v>
      </c>
    </row>
    <row r="196" spans="2:20" x14ac:dyDescent="0.2">
      <c r="E196" s="2" t="s">
        <v>208</v>
      </c>
      <c r="F196" s="2">
        <v>575</v>
      </c>
      <c r="G196" s="4">
        <f t="shared" si="15"/>
        <v>585</v>
      </c>
      <c r="H196" s="183">
        <f t="shared" si="16"/>
        <v>1.017391304347826</v>
      </c>
      <c r="I196" s="4">
        <f>O17</f>
        <v>0</v>
      </c>
      <c r="J196" s="4">
        <f>O27</f>
        <v>0</v>
      </c>
      <c r="K196" s="4">
        <f>O44</f>
        <v>0</v>
      </c>
      <c r="L196" s="4">
        <f>O59</f>
        <v>285</v>
      </c>
      <c r="M196" s="4">
        <f>O68</f>
        <v>0</v>
      </c>
      <c r="N196" s="4">
        <f>O84</f>
        <v>300</v>
      </c>
      <c r="O196" s="4">
        <f>O101</f>
        <v>0</v>
      </c>
      <c r="P196" s="4">
        <f>O118</f>
        <v>0</v>
      </c>
      <c r="Q196" s="4">
        <f>O132</f>
        <v>0</v>
      </c>
      <c r="R196" s="4">
        <f>O141</f>
        <v>0</v>
      </c>
      <c r="S196" s="4">
        <f>O152</f>
        <v>0</v>
      </c>
      <c r="T196" s="4">
        <f>O169</f>
        <v>0</v>
      </c>
    </row>
    <row r="197" spans="2:20" x14ac:dyDescent="0.2">
      <c r="E197" s="22" t="s">
        <v>263</v>
      </c>
      <c r="F197" s="2">
        <v>664</v>
      </c>
      <c r="G197" s="4">
        <f t="shared" si="15"/>
        <v>595.89</v>
      </c>
      <c r="H197" s="183">
        <f t="shared" si="16"/>
        <v>0.89742469879518072</v>
      </c>
      <c r="I197" s="4">
        <f>M17</f>
        <v>0</v>
      </c>
      <c r="J197" s="4">
        <f>M27</f>
        <v>0</v>
      </c>
      <c r="K197" s="4">
        <f>M44</f>
        <v>100</v>
      </c>
      <c r="L197" s="4">
        <f>M59</f>
        <v>495.89</v>
      </c>
      <c r="M197" s="4">
        <f>M68</f>
        <v>0</v>
      </c>
      <c r="N197" s="4">
        <f>M84</f>
        <v>0</v>
      </c>
      <c r="O197" s="4">
        <f>M101</f>
        <v>0</v>
      </c>
      <c r="P197" s="4">
        <f>M118</f>
        <v>0</v>
      </c>
      <c r="Q197" s="4">
        <f>M132</f>
        <v>0</v>
      </c>
      <c r="R197" s="4">
        <f>M141</f>
        <v>0</v>
      </c>
      <c r="S197" s="4">
        <f>M152</f>
        <v>0</v>
      </c>
      <c r="T197" s="4">
        <f>M169</f>
        <v>0</v>
      </c>
    </row>
    <row r="198" spans="2:20" x14ac:dyDescent="0.2">
      <c r="E198" s="2" t="s">
        <v>11</v>
      </c>
      <c r="F198" s="2">
        <v>1200</v>
      </c>
      <c r="G198" s="4">
        <f t="shared" si="15"/>
        <v>1136.74</v>
      </c>
      <c r="H198" s="183">
        <f t="shared" si="16"/>
        <v>0.94728333333333337</v>
      </c>
      <c r="I198" s="26">
        <f>J17</f>
        <v>0</v>
      </c>
      <c r="J198" s="4">
        <f>J27</f>
        <v>0</v>
      </c>
      <c r="K198" s="4">
        <f>J44</f>
        <v>1136.74</v>
      </c>
      <c r="L198" s="4">
        <f>J59</f>
        <v>0</v>
      </c>
      <c r="M198" s="4">
        <f>J68</f>
        <v>0</v>
      </c>
      <c r="N198" s="4">
        <f>J84</f>
        <v>0</v>
      </c>
      <c r="O198" s="4">
        <f>J101</f>
        <v>0</v>
      </c>
      <c r="P198" s="4">
        <f>J118</f>
        <v>0</v>
      </c>
      <c r="Q198" s="4">
        <f>J132</f>
        <v>0</v>
      </c>
      <c r="R198" s="4">
        <f>J141</f>
        <v>0</v>
      </c>
      <c r="S198" s="4">
        <f>J152</f>
        <v>0</v>
      </c>
      <c r="T198" s="4">
        <f>J169</f>
        <v>0</v>
      </c>
    </row>
    <row r="199" spans="2:20" x14ac:dyDescent="0.2">
      <c r="E199" s="2" t="s">
        <v>214</v>
      </c>
      <c r="F199" s="2">
        <v>900</v>
      </c>
      <c r="G199" s="4">
        <f t="shared" si="15"/>
        <v>76</v>
      </c>
      <c r="H199" s="183">
        <f t="shared" si="16"/>
        <v>8.4444444444444447E-2</v>
      </c>
      <c r="I199" s="4">
        <f>N17</f>
        <v>0</v>
      </c>
      <c r="J199" s="4">
        <f>N27</f>
        <v>0</v>
      </c>
      <c r="K199" s="4">
        <f>N44</f>
        <v>0</v>
      </c>
      <c r="L199" s="4">
        <f>N59</f>
        <v>76</v>
      </c>
      <c r="M199" s="4">
        <f>N68</f>
        <v>0</v>
      </c>
      <c r="N199" s="4">
        <f>N84</f>
        <v>0</v>
      </c>
      <c r="O199" s="4">
        <f>N101</f>
        <v>0</v>
      </c>
      <c r="P199" s="4">
        <f>N118</f>
        <v>0</v>
      </c>
      <c r="Q199" s="4">
        <f>N132</f>
        <v>0</v>
      </c>
      <c r="R199" s="4">
        <f>N141</f>
        <v>0</v>
      </c>
      <c r="S199" s="4">
        <f>N152</f>
        <v>0</v>
      </c>
      <c r="T199" s="4">
        <f>N169</f>
        <v>0</v>
      </c>
    </row>
    <row r="200" spans="2:20" x14ac:dyDescent="0.2">
      <c r="E200" s="2" t="s">
        <v>209</v>
      </c>
      <c r="F200" s="2">
        <v>100</v>
      </c>
      <c r="G200" s="4">
        <f t="shared" si="15"/>
        <v>0</v>
      </c>
      <c r="H200" s="183">
        <f t="shared" si="16"/>
        <v>0</v>
      </c>
    </row>
    <row r="201" spans="2:20" x14ac:dyDescent="0.2">
      <c r="E201" s="2" t="s">
        <v>210</v>
      </c>
      <c r="F201" s="2">
        <v>100</v>
      </c>
      <c r="G201" s="4">
        <f t="shared" si="15"/>
        <v>273.12</v>
      </c>
      <c r="H201" s="183">
        <f t="shared" si="16"/>
        <v>2.7311999999999999</v>
      </c>
      <c r="I201" s="4">
        <v>34.92</v>
      </c>
      <c r="J201" s="4">
        <v>16.190000000000001</v>
      </c>
      <c r="K201" s="4">
        <v>52.97</v>
      </c>
      <c r="L201" s="4">
        <v>19</v>
      </c>
      <c r="M201" s="4">
        <v>0</v>
      </c>
      <c r="N201" s="4">
        <v>94.55</v>
      </c>
      <c r="O201" s="4">
        <v>11</v>
      </c>
      <c r="Q201" s="4">
        <v>44.49</v>
      </c>
    </row>
    <row r="202" spans="2:20" x14ac:dyDescent="0.2">
      <c r="E202" s="2" t="s">
        <v>81</v>
      </c>
      <c r="F202" s="2">
        <v>400</v>
      </c>
      <c r="G202" s="4">
        <f t="shared" si="15"/>
        <v>262</v>
      </c>
      <c r="H202" s="149">
        <f t="shared" si="16"/>
        <v>0.65500000000000003</v>
      </c>
      <c r="I202" s="4">
        <f>K17</f>
        <v>36</v>
      </c>
      <c r="J202" s="4">
        <f>K27</f>
        <v>66</v>
      </c>
      <c r="K202" s="4">
        <f>K44</f>
        <v>28</v>
      </c>
      <c r="L202" s="4">
        <f>K59</f>
        <v>28</v>
      </c>
      <c r="M202" s="4">
        <f>K68</f>
        <v>0</v>
      </c>
      <c r="N202" s="4">
        <f>K84</f>
        <v>38</v>
      </c>
      <c r="O202" s="4">
        <f>K101</f>
        <v>0</v>
      </c>
      <c r="P202" s="4">
        <f>K118</f>
        <v>38</v>
      </c>
      <c r="Q202" s="4">
        <f>K132</f>
        <v>28</v>
      </c>
      <c r="R202" s="4">
        <f>K141</f>
        <v>0</v>
      </c>
      <c r="S202" s="4">
        <f>K152</f>
        <v>0</v>
      </c>
      <c r="T202" s="4">
        <f>K169</f>
        <v>0</v>
      </c>
    </row>
    <row r="203" spans="2:20" x14ac:dyDescent="0.2">
      <c r="E203" s="2" t="s">
        <v>31</v>
      </c>
      <c r="F203" s="2">
        <v>500</v>
      </c>
      <c r="G203" s="4">
        <f t="shared" si="15"/>
        <v>438</v>
      </c>
      <c r="H203" s="149">
        <f t="shared" si="16"/>
        <v>0.876</v>
      </c>
      <c r="I203" s="4">
        <f>R17</f>
        <v>0</v>
      </c>
      <c r="J203" s="4">
        <f>R27</f>
        <v>0</v>
      </c>
      <c r="K203" s="4">
        <f>R44</f>
        <v>0</v>
      </c>
      <c r="L203" s="4">
        <f>R59</f>
        <v>0</v>
      </c>
      <c r="M203" s="4">
        <f>R68</f>
        <v>0</v>
      </c>
      <c r="N203" s="4">
        <f>R84</f>
        <v>0</v>
      </c>
      <c r="O203" s="4">
        <f>R101</f>
        <v>65</v>
      </c>
      <c r="P203" s="4">
        <f>R118</f>
        <v>373</v>
      </c>
      <c r="Q203" s="4">
        <f>R132</f>
        <v>0</v>
      </c>
      <c r="R203" s="4">
        <f>R141</f>
        <v>0</v>
      </c>
      <c r="S203" s="4">
        <f>R152</f>
        <v>0</v>
      </c>
      <c r="T203" s="4">
        <f>R169</f>
        <v>0</v>
      </c>
    </row>
    <row r="204" spans="2:20" x14ac:dyDescent="0.2">
      <c r="E204" s="2" t="s">
        <v>216</v>
      </c>
      <c r="F204" s="2">
        <v>2000</v>
      </c>
      <c r="G204" s="4">
        <f t="shared" si="15"/>
        <v>2100</v>
      </c>
      <c r="H204" s="183">
        <f t="shared" si="16"/>
        <v>1.05</v>
      </c>
      <c r="I204" s="4">
        <v>175</v>
      </c>
      <c r="J204" s="4">
        <f>S27</f>
        <v>0</v>
      </c>
      <c r="K204" s="4">
        <f>S44</f>
        <v>700</v>
      </c>
      <c r="L204" s="4">
        <f>S59</f>
        <v>350</v>
      </c>
      <c r="M204" s="4">
        <f>S68</f>
        <v>350</v>
      </c>
      <c r="N204" s="4">
        <f>S84</f>
        <v>0</v>
      </c>
      <c r="O204" s="4">
        <f>S101</f>
        <v>175</v>
      </c>
      <c r="P204" s="4">
        <f>S118</f>
        <v>350</v>
      </c>
      <c r="Q204" s="4">
        <f>S132</f>
        <v>0</v>
      </c>
      <c r="R204" s="4">
        <f>S141</f>
        <v>0</v>
      </c>
      <c r="S204" s="4">
        <f>S152</f>
        <v>0</v>
      </c>
      <c r="T204" s="4">
        <f>S169</f>
        <v>0</v>
      </c>
    </row>
    <row r="205" spans="2:20" x14ac:dyDescent="0.2">
      <c r="E205" s="2" t="s">
        <v>217</v>
      </c>
      <c r="F205" s="2">
        <v>2000</v>
      </c>
      <c r="G205" s="4">
        <f t="shared" si="15"/>
        <v>1375.5</v>
      </c>
      <c r="H205" s="149">
        <f t="shared" si="16"/>
        <v>0.68774999999999997</v>
      </c>
      <c r="I205" s="4">
        <v>110</v>
      </c>
      <c r="J205" s="4">
        <f>T27</f>
        <v>0</v>
      </c>
      <c r="K205" s="4">
        <f>T44</f>
        <v>440</v>
      </c>
      <c r="L205" s="4">
        <f>T59</f>
        <v>220</v>
      </c>
      <c r="M205" s="4">
        <f>T68</f>
        <v>220</v>
      </c>
      <c r="N205" s="4">
        <f>T84</f>
        <v>0</v>
      </c>
      <c r="O205" s="4">
        <f>T101</f>
        <v>110</v>
      </c>
      <c r="P205" s="4">
        <f>T118</f>
        <v>275.5</v>
      </c>
      <c r="Q205" s="4">
        <f>T132</f>
        <v>0</v>
      </c>
      <c r="R205" s="4">
        <f>T141</f>
        <v>0</v>
      </c>
      <c r="S205" s="4">
        <f>T152</f>
        <v>0</v>
      </c>
      <c r="T205" s="4">
        <f>T169</f>
        <v>0</v>
      </c>
    </row>
    <row r="206" spans="2:20" x14ac:dyDescent="0.2">
      <c r="E206" s="2" t="s">
        <v>218</v>
      </c>
      <c r="F206" s="2">
        <v>500</v>
      </c>
      <c r="G206" s="4">
        <f t="shared" si="15"/>
        <v>1096.4100000000001</v>
      </c>
      <c r="H206" s="183">
        <f t="shared" si="16"/>
        <v>2.1928200000000002</v>
      </c>
      <c r="I206" s="4">
        <f>U17</f>
        <v>0</v>
      </c>
      <c r="J206" s="4">
        <f>U27</f>
        <v>0</v>
      </c>
      <c r="K206" s="4">
        <v>0</v>
      </c>
      <c r="L206" s="4">
        <f>U59</f>
        <v>191.3</v>
      </c>
      <c r="M206" s="4">
        <f>U68</f>
        <v>167.74</v>
      </c>
      <c r="N206" s="4">
        <f>U84</f>
        <v>179.38</v>
      </c>
      <c r="O206" s="4">
        <f>U101</f>
        <v>403.18</v>
      </c>
      <c r="P206" s="4">
        <f>U118</f>
        <v>104.81</v>
      </c>
      <c r="Q206" s="4">
        <f>U132</f>
        <v>50</v>
      </c>
      <c r="R206" s="4">
        <f>U141</f>
        <v>0</v>
      </c>
      <c r="S206" s="4">
        <f>U152</f>
        <v>0</v>
      </c>
      <c r="T206" s="4">
        <f>U169</f>
        <v>0</v>
      </c>
    </row>
    <row r="207" spans="2:20" x14ac:dyDescent="0.2">
      <c r="E207" s="2" t="s">
        <v>219</v>
      </c>
      <c r="F207" s="2">
        <v>200</v>
      </c>
      <c r="G207" s="4">
        <f t="shared" si="15"/>
        <v>370</v>
      </c>
      <c r="H207" s="183">
        <f t="shared" si="16"/>
        <v>1.85</v>
      </c>
      <c r="K207" s="4">
        <v>370</v>
      </c>
    </row>
    <row r="208" spans="2:20" x14ac:dyDescent="0.2">
      <c r="E208" s="2" t="s">
        <v>211</v>
      </c>
      <c r="F208" s="2">
        <v>610</v>
      </c>
      <c r="G208" s="4">
        <f t="shared" si="15"/>
        <v>196.76</v>
      </c>
      <c r="H208" s="183">
        <f t="shared" si="16"/>
        <v>0.3225573770491803</v>
      </c>
      <c r="I208" s="4">
        <f>V17</f>
        <v>0</v>
      </c>
      <c r="J208" s="4">
        <f>V27</f>
        <v>0</v>
      </c>
      <c r="L208" s="4">
        <f>V59</f>
        <v>0</v>
      </c>
      <c r="M208" s="4">
        <v>0</v>
      </c>
      <c r="N208" s="4">
        <v>66.13</v>
      </c>
      <c r="O208" s="4">
        <f>V101</f>
        <v>25</v>
      </c>
      <c r="P208" s="4">
        <f>V118</f>
        <v>105.63</v>
      </c>
      <c r="Q208" s="4">
        <f>V132</f>
        <v>0</v>
      </c>
      <c r="R208" s="4">
        <f>V141</f>
        <v>0</v>
      </c>
      <c r="S208" s="4">
        <f>V152</f>
        <v>0</v>
      </c>
      <c r="T208" s="4">
        <f>V169</f>
        <v>0</v>
      </c>
    </row>
    <row r="209" spans="3:24" x14ac:dyDescent="0.2">
      <c r="E209" s="2" t="s">
        <v>212</v>
      </c>
      <c r="F209" s="2">
        <v>1100</v>
      </c>
      <c r="G209" s="4">
        <f t="shared" si="15"/>
        <v>350</v>
      </c>
      <c r="H209" s="149">
        <f t="shared" si="16"/>
        <v>0.31818181818181818</v>
      </c>
      <c r="M209" s="4">
        <v>350</v>
      </c>
    </row>
    <row r="210" spans="3:24" x14ac:dyDescent="0.2">
      <c r="E210" s="2" t="s">
        <v>220</v>
      </c>
      <c r="F210" s="2">
        <v>2380</v>
      </c>
      <c r="G210" s="4">
        <f t="shared" si="15"/>
        <v>1709.42</v>
      </c>
      <c r="H210" s="149">
        <f t="shared" si="16"/>
        <v>0.71824369747899164</v>
      </c>
      <c r="I210" s="4">
        <f>P17</f>
        <v>113.36</v>
      </c>
      <c r="J210" s="4">
        <f>P27</f>
        <v>116.8</v>
      </c>
      <c r="K210" s="4">
        <f>P44</f>
        <v>341.96</v>
      </c>
      <c r="L210" s="4">
        <f>P59</f>
        <v>109.91</v>
      </c>
      <c r="M210" s="4">
        <f>P68</f>
        <v>110.56</v>
      </c>
      <c r="N210" s="4">
        <f>P84</f>
        <v>351.65999999999997</v>
      </c>
      <c r="O210" s="4">
        <f>P101</f>
        <v>116.8</v>
      </c>
      <c r="P210" s="4">
        <f>P118</f>
        <v>106.46</v>
      </c>
      <c r="Q210" s="4">
        <f>P132</f>
        <v>341.90999999999997</v>
      </c>
      <c r="R210" s="4">
        <f>P141</f>
        <v>0</v>
      </c>
      <c r="S210" s="4">
        <f>P152</f>
        <v>0</v>
      </c>
      <c r="T210" s="4">
        <f>P169</f>
        <v>0</v>
      </c>
    </row>
    <row r="211" spans="3:24" x14ac:dyDescent="0.2">
      <c r="E211" s="2" t="s">
        <v>221</v>
      </c>
      <c r="F211" s="2">
        <v>400</v>
      </c>
      <c r="G211" s="4">
        <f t="shared" si="15"/>
        <v>200</v>
      </c>
      <c r="H211" s="183">
        <f t="shared" si="16"/>
        <v>0.5</v>
      </c>
      <c r="I211" s="4">
        <f>W17</f>
        <v>0</v>
      </c>
      <c r="J211" s="4">
        <f>W27</f>
        <v>0</v>
      </c>
      <c r="K211" s="4">
        <f>W44</f>
        <v>0</v>
      </c>
      <c r="L211" s="4">
        <f>W59</f>
        <v>0</v>
      </c>
      <c r="M211" s="4">
        <f>W68</f>
        <v>0</v>
      </c>
      <c r="N211" s="4">
        <f>W84</f>
        <v>0</v>
      </c>
      <c r="O211" s="4">
        <f>W101</f>
        <v>50</v>
      </c>
      <c r="P211" s="4">
        <f>W118</f>
        <v>0</v>
      </c>
      <c r="Q211" s="4">
        <f>W132</f>
        <v>150</v>
      </c>
      <c r="R211" s="4">
        <f>W141</f>
        <v>0</v>
      </c>
      <c r="S211" s="4">
        <f>W152</f>
        <v>0</v>
      </c>
      <c r="T211" s="4">
        <f>W169</f>
        <v>0</v>
      </c>
    </row>
    <row r="212" spans="3:24" x14ac:dyDescent="0.2">
      <c r="E212" s="2" t="s">
        <v>26</v>
      </c>
      <c r="G212" s="4">
        <f t="shared" si="15"/>
        <v>117</v>
      </c>
      <c r="H212" s="149" t="e">
        <f t="shared" si="16"/>
        <v>#DIV/0!</v>
      </c>
      <c r="I212" s="4">
        <v>117</v>
      </c>
    </row>
    <row r="213" spans="3:24" x14ac:dyDescent="0.2">
      <c r="E213" s="14" t="s">
        <v>109</v>
      </c>
      <c r="F213" s="14">
        <f>SUM(F194:F212)</f>
        <v>24783</v>
      </c>
      <c r="G213" s="11">
        <f t="shared" si="15"/>
        <v>19473.46</v>
      </c>
      <c r="H213" s="155">
        <f t="shared" si="16"/>
        <v>0.78575878626477824</v>
      </c>
      <c r="I213" s="11">
        <f>SUM(I194:I212)</f>
        <v>1474.7299999999998</v>
      </c>
      <c r="J213" s="11">
        <f t="shared" ref="J213:X213" si="17">SUM(J194:J212)</f>
        <v>1092.3900000000001</v>
      </c>
      <c r="K213" s="11">
        <f t="shared" si="17"/>
        <v>4063.0699999999997</v>
      </c>
      <c r="L213" s="11">
        <f t="shared" si="17"/>
        <v>2666.61</v>
      </c>
      <c r="M213" s="4">
        <f t="shared" si="17"/>
        <v>2080.9</v>
      </c>
      <c r="N213" s="4">
        <f t="shared" si="17"/>
        <v>1920.42</v>
      </c>
      <c r="O213" s="4">
        <f t="shared" si="17"/>
        <v>1836.38</v>
      </c>
      <c r="P213" s="4">
        <f t="shared" si="17"/>
        <v>2295.79</v>
      </c>
      <c r="Q213" s="152">
        <f t="shared" si="17"/>
        <v>2043.17</v>
      </c>
      <c r="R213" s="4">
        <f t="shared" si="17"/>
        <v>0</v>
      </c>
      <c r="S213" s="4">
        <f t="shared" si="17"/>
        <v>0</v>
      </c>
      <c r="T213" s="4">
        <f t="shared" si="17"/>
        <v>0</v>
      </c>
      <c r="U213" s="4">
        <f t="shared" si="17"/>
        <v>0</v>
      </c>
      <c r="V213" s="4">
        <f t="shared" si="17"/>
        <v>0</v>
      </c>
      <c r="W213" s="4">
        <f t="shared" si="17"/>
        <v>0</v>
      </c>
      <c r="X213" s="4">
        <f t="shared" si="17"/>
        <v>0</v>
      </c>
    </row>
    <row r="214" spans="3:24" x14ac:dyDescent="0.2">
      <c r="E214" s="14"/>
      <c r="F214" s="14" t="s">
        <v>47</v>
      </c>
      <c r="G214" s="11"/>
      <c r="I214" s="4">
        <f>SUM(I213)</f>
        <v>1474.7299999999998</v>
      </c>
      <c r="J214" s="4">
        <f>SUM(I214+J213)</f>
        <v>2567.12</v>
      </c>
      <c r="K214" s="4">
        <f t="shared" ref="K214:T214" si="18">SUM(J214+K213)</f>
        <v>6630.19</v>
      </c>
      <c r="L214" s="4">
        <f t="shared" si="18"/>
        <v>9296.7999999999993</v>
      </c>
      <c r="M214" s="4">
        <f t="shared" si="18"/>
        <v>11377.699999999999</v>
      </c>
      <c r="N214" s="4">
        <f t="shared" si="18"/>
        <v>13298.119999999999</v>
      </c>
      <c r="O214" s="4">
        <f t="shared" si="18"/>
        <v>15134.5</v>
      </c>
      <c r="P214" s="4">
        <f t="shared" si="18"/>
        <v>17430.29</v>
      </c>
      <c r="Q214" s="4">
        <f>SUM(P214+Q213)</f>
        <v>19473.46</v>
      </c>
      <c r="R214" s="4">
        <f t="shared" si="18"/>
        <v>19473.46</v>
      </c>
      <c r="S214" s="4">
        <f t="shared" si="18"/>
        <v>19473.46</v>
      </c>
      <c r="T214" s="4">
        <f t="shared" si="18"/>
        <v>19473.46</v>
      </c>
    </row>
    <row r="215" spans="3:24" x14ac:dyDescent="0.2">
      <c r="E215" s="148" t="s">
        <v>260</v>
      </c>
      <c r="F215" s="14" t="s">
        <v>224</v>
      </c>
      <c r="G215" s="11" t="s">
        <v>90</v>
      </c>
      <c r="I215" s="4" t="s">
        <v>22</v>
      </c>
      <c r="J215" s="4" t="s">
        <v>13</v>
      </c>
      <c r="K215" s="4" t="s">
        <v>23</v>
      </c>
      <c r="L215" s="4" t="s">
        <v>24</v>
      </c>
      <c r="M215" s="4" t="s">
        <v>14</v>
      </c>
      <c r="N215" s="4" t="s">
        <v>15</v>
      </c>
      <c r="O215" s="4" t="s">
        <v>16</v>
      </c>
      <c r="P215" s="4" t="s">
        <v>17</v>
      </c>
      <c r="Q215" s="4" t="s">
        <v>18</v>
      </c>
      <c r="R215" s="4" t="s">
        <v>19</v>
      </c>
      <c r="S215" s="4" t="s">
        <v>20</v>
      </c>
      <c r="T215" s="4" t="s">
        <v>21</v>
      </c>
    </row>
    <row r="217" spans="3:24" x14ac:dyDescent="0.2">
      <c r="E217" s="2" t="s">
        <v>53</v>
      </c>
      <c r="F217" s="2">
        <v>3000</v>
      </c>
      <c r="G217" s="4">
        <f>SUM(I217:T217)</f>
        <v>3829</v>
      </c>
      <c r="H217" s="26" t="s">
        <v>314</v>
      </c>
      <c r="M217" s="26"/>
      <c r="N217" s="4">
        <v>1170</v>
      </c>
      <c r="O217" s="4">
        <v>1009</v>
      </c>
      <c r="P217" s="4">
        <v>1650</v>
      </c>
    </row>
    <row r="218" spans="3:24" ht="12.75" x14ac:dyDescent="0.2">
      <c r="C218"/>
      <c r="E218" s="2" t="s">
        <v>93</v>
      </c>
      <c r="F218" s="2">
        <v>200</v>
      </c>
      <c r="G218" s="4">
        <f t="shared" ref="G218:G222" si="19">SUM(I218:T218)</f>
        <v>0</v>
      </c>
      <c r="H218" s="26" t="s">
        <v>315</v>
      </c>
      <c r="N218" s="26" t="s">
        <v>371</v>
      </c>
      <c r="O218" s="26" t="s">
        <v>372</v>
      </c>
    </row>
    <row r="219" spans="3:24" ht="12.75" x14ac:dyDescent="0.2">
      <c r="C219"/>
      <c r="E219" s="2" t="s">
        <v>54</v>
      </c>
      <c r="F219" s="2">
        <v>300</v>
      </c>
      <c r="G219" s="4">
        <f t="shared" si="19"/>
        <v>0</v>
      </c>
    </row>
    <row r="220" spans="3:24" ht="12.75" x14ac:dyDescent="0.2">
      <c r="C220"/>
      <c r="E220" s="22" t="s">
        <v>313</v>
      </c>
      <c r="F220" s="2">
        <v>2250</v>
      </c>
      <c r="G220" s="4">
        <f t="shared" si="19"/>
        <v>0</v>
      </c>
      <c r="K220" s="26" t="s">
        <v>359</v>
      </c>
    </row>
    <row r="221" spans="3:24" ht="12.75" x14ac:dyDescent="0.2">
      <c r="C221"/>
      <c r="E221" s="22" t="s">
        <v>288</v>
      </c>
      <c r="F221" s="2">
        <v>1000</v>
      </c>
      <c r="G221" s="4">
        <f t="shared" si="19"/>
        <v>306.74</v>
      </c>
      <c r="K221" s="4">
        <v>237</v>
      </c>
      <c r="O221" s="4">
        <v>69.739999999999995</v>
      </c>
    </row>
    <row r="222" spans="3:24" ht="12.75" x14ac:dyDescent="0.2">
      <c r="C222"/>
      <c r="E222" s="2" t="s">
        <v>222</v>
      </c>
      <c r="F222" s="2">
        <v>3250</v>
      </c>
      <c r="G222" s="4">
        <f t="shared" si="19"/>
        <v>0</v>
      </c>
    </row>
    <row r="223" spans="3:24" ht="12.75" x14ac:dyDescent="0.2">
      <c r="C223"/>
      <c r="E223" s="14" t="s">
        <v>4</v>
      </c>
      <c r="F223" s="2">
        <f>SUM(F217:F222)</f>
        <v>10000</v>
      </c>
      <c r="G223" s="4">
        <f>SUM(G217:G222)</f>
        <v>4135.74</v>
      </c>
      <c r="H223" s="149">
        <f t="shared" ref="H223" si="20">SUM(G223/F223)</f>
        <v>0.413574</v>
      </c>
      <c r="I223" s="4">
        <f t="shared" ref="I223:T223" si="21">SUM(I217:I222)</f>
        <v>0</v>
      </c>
      <c r="J223" s="4">
        <f t="shared" si="21"/>
        <v>0</v>
      </c>
      <c r="K223" s="4">
        <f t="shared" si="21"/>
        <v>237</v>
      </c>
      <c r="L223" s="4">
        <f t="shared" si="21"/>
        <v>0</v>
      </c>
      <c r="M223" s="4">
        <f t="shared" si="21"/>
        <v>0</v>
      </c>
      <c r="N223" s="4">
        <f t="shared" si="21"/>
        <v>1170</v>
      </c>
      <c r="O223" s="4">
        <f t="shared" si="21"/>
        <v>1078.74</v>
      </c>
      <c r="P223" s="4">
        <f t="shared" si="21"/>
        <v>1650</v>
      </c>
      <c r="Q223" s="4">
        <f t="shared" si="21"/>
        <v>0</v>
      </c>
      <c r="R223" s="4">
        <f t="shared" si="21"/>
        <v>0</v>
      </c>
      <c r="S223" s="4">
        <f t="shared" si="21"/>
        <v>0</v>
      </c>
      <c r="T223" s="4">
        <f t="shared" si="21"/>
        <v>0</v>
      </c>
    </row>
    <row r="224" spans="3:24" ht="12.75" x14ac:dyDescent="0.2">
      <c r="C224"/>
      <c r="E224" s="22" t="s">
        <v>351</v>
      </c>
      <c r="G224" s="4">
        <f>SUM(J224:M224)</f>
        <v>31138.280000000002</v>
      </c>
      <c r="H224" s="26"/>
      <c r="I224" s="26"/>
      <c r="J224" s="4">
        <v>313.99</v>
      </c>
      <c r="K224" s="4">
        <v>29971.57</v>
      </c>
      <c r="M224" s="4">
        <v>852.72</v>
      </c>
      <c r="N224" s="161" t="s">
        <v>373</v>
      </c>
      <c r="O224" s="4">
        <v>3047.83</v>
      </c>
      <c r="P224" s="4">
        <v>259.99</v>
      </c>
    </row>
    <row r="225" spans="3:20" ht="12.75" x14ac:dyDescent="0.2">
      <c r="C225"/>
      <c r="E225" s="14" t="s">
        <v>225</v>
      </c>
      <c r="F225" s="2">
        <f>SUM(F213+F223)</f>
        <v>34783</v>
      </c>
      <c r="G225" s="4">
        <f>SUM(G213+G223+G224)</f>
        <v>54747.479999999996</v>
      </c>
      <c r="I225" s="4">
        <f t="shared" ref="I225:T225" si="22">SUM(I213+I223+I224)</f>
        <v>1474.7299999999998</v>
      </c>
      <c r="J225" s="26">
        <f t="shared" si="22"/>
        <v>1406.38</v>
      </c>
      <c r="K225" s="26">
        <f t="shared" si="22"/>
        <v>34271.64</v>
      </c>
      <c r="L225" s="4">
        <f t="shared" si="22"/>
        <v>2666.61</v>
      </c>
      <c r="M225" s="26">
        <f t="shared" si="22"/>
        <v>2933.62</v>
      </c>
      <c r="N225" s="4" t="e">
        <f t="shared" si="22"/>
        <v>#VALUE!</v>
      </c>
      <c r="O225" s="4">
        <f t="shared" si="22"/>
        <v>5962.95</v>
      </c>
      <c r="P225" s="4">
        <f t="shared" si="22"/>
        <v>4205.78</v>
      </c>
      <c r="Q225" s="4">
        <f t="shared" si="22"/>
        <v>2043.17</v>
      </c>
      <c r="R225" s="4">
        <f t="shared" si="22"/>
        <v>0</v>
      </c>
      <c r="S225" s="4">
        <f t="shared" si="22"/>
        <v>0</v>
      </c>
      <c r="T225" s="4">
        <f t="shared" si="22"/>
        <v>0</v>
      </c>
    </row>
    <row r="226" spans="3:20" ht="12.75" x14ac:dyDescent="0.2">
      <c r="C226"/>
    </row>
    <row r="228" spans="3:20" x14ac:dyDescent="0.2">
      <c r="E228" s="147" t="s">
        <v>0</v>
      </c>
      <c r="I228" s="11" t="s">
        <v>22</v>
      </c>
      <c r="J228" s="11" t="s">
        <v>13</v>
      </c>
      <c r="K228" s="11" t="s">
        <v>269</v>
      </c>
      <c r="L228" s="11" t="s">
        <v>270</v>
      </c>
      <c r="M228" s="11" t="s">
        <v>14</v>
      </c>
      <c r="N228" s="11" t="s">
        <v>15</v>
      </c>
      <c r="O228" s="11" t="s">
        <v>16</v>
      </c>
      <c r="P228" s="11" t="s">
        <v>17</v>
      </c>
      <c r="Q228" s="11" t="s">
        <v>18</v>
      </c>
      <c r="R228" s="11" t="s">
        <v>19</v>
      </c>
      <c r="S228" s="11" t="s">
        <v>271</v>
      </c>
      <c r="T228" s="11" t="s">
        <v>21</v>
      </c>
    </row>
    <row r="229" spans="3:20" x14ac:dyDescent="0.2">
      <c r="E229" s="2" t="s">
        <v>40</v>
      </c>
      <c r="F229" s="2">
        <v>35172</v>
      </c>
      <c r="G229" s="4">
        <f>SUM(I229:T229)</f>
        <v>35172</v>
      </c>
      <c r="H229" s="149">
        <f>G229/F229</f>
        <v>1</v>
      </c>
      <c r="I229" s="4">
        <v>35172</v>
      </c>
    </row>
    <row r="230" spans="3:20" x14ac:dyDescent="0.2">
      <c r="E230" s="2" t="s">
        <v>158</v>
      </c>
      <c r="F230" s="2">
        <v>140</v>
      </c>
      <c r="G230" s="4">
        <f t="shared" ref="G230:G235" si="23">SUM(I230:T230)</f>
        <v>62.75</v>
      </c>
      <c r="H230" s="149">
        <f t="shared" ref="H230:H235" si="24">G230/F230</f>
        <v>0.44821428571428573</v>
      </c>
      <c r="I230" s="4">
        <v>57.75</v>
      </c>
      <c r="K230" s="4">
        <v>5</v>
      </c>
    </row>
    <row r="231" spans="3:20" x14ac:dyDescent="0.2">
      <c r="E231" s="2" t="s">
        <v>229</v>
      </c>
      <c r="F231" s="2">
        <v>0</v>
      </c>
      <c r="G231" s="4">
        <f t="shared" si="23"/>
        <v>0</v>
      </c>
      <c r="H231" s="149" t="e">
        <f t="shared" si="24"/>
        <v>#DIV/0!</v>
      </c>
    </row>
    <row r="232" spans="3:20" x14ac:dyDescent="0.2">
      <c r="E232" s="2" t="s">
        <v>230</v>
      </c>
      <c r="G232" s="4">
        <f t="shared" si="23"/>
        <v>1115.53</v>
      </c>
      <c r="H232" s="149" t="e">
        <f t="shared" si="24"/>
        <v>#DIV/0!</v>
      </c>
      <c r="I232" s="4">
        <v>25</v>
      </c>
      <c r="J232" s="4">
        <v>290.52999999999997</v>
      </c>
      <c r="O232" s="4">
        <v>800</v>
      </c>
    </row>
    <row r="233" spans="3:20" x14ac:dyDescent="0.2">
      <c r="E233" s="2" t="s">
        <v>231</v>
      </c>
      <c r="G233" s="4">
        <f t="shared" si="23"/>
        <v>8916</v>
      </c>
      <c r="H233" s="149" t="e">
        <f t="shared" si="24"/>
        <v>#DIV/0!</v>
      </c>
      <c r="K233" s="4">
        <v>5436</v>
      </c>
      <c r="N233" s="4">
        <v>2875</v>
      </c>
      <c r="O233" s="4">
        <v>200</v>
      </c>
      <c r="P233" s="4">
        <v>180</v>
      </c>
      <c r="Q233" s="4">
        <v>225</v>
      </c>
    </row>
    <row r="234" spans="3:20" x14ac:dyDescent="0.2">
      <c r="E234" s="2" t="s">
        <v>232</v>
      </c>
      <c r="G234" s="4">
        <f t="shared" si="23"/>
        <v>945</v>
      </c>
      <c r="H234" s="149" t="e">
        <f t="shared" si="24"/>
        <v>#DIV/0!</v>
      </c>
      <c r="I234" s="4">
        <v>180</v>
      </c>
      <c r="J234" s="4">
        <v>180</v>
      </c>
      <c r="L234" s="4">
        <v>180</v>
      </c>
      <c r="M234" s="161" t="s">
        <v>357</v>
      </c>
      <c r="N234" s="4">
        <v>405</v>
      </c>
      <c r="O234" s="4">
        <v>0</v>
      </c>
    </row>
    <row r="235" spans="3:20" x14ac:dyDescent="0.2">
      <c r="E235" s="22" t="s">
        <v>301</v>
      </c>
      <c r="G235" s="4">
        <f t="shared" si="23"/>
        <v>14.58</v>
      </c>
      <c r="H235" s="149" t="e">
        <f t="shared" si="24"/>
        <v>#DIV/0!</v>
      </c>
      <c r="J235" s="4">
        <v>14.58</v>
      </c>
    </row>
    <row r="236" spans="3:20" x14ac:dyDescent="0.2">
      <c r="E236" s="14" t="s">
        <v>289</v>
      </c>
      <c r="F236" s="14">
        <f>SUM(F229:F235)</f>
        <v>35312</v>
      </c>
      <c r="G236" s="11">
        <f>SUM(G229:G235)</f>
        <v>46225.86</v>
      </c>
      <c r="H236" s="156">
        <f>G236/F236</f>
        <v>1.3090694381513366</v>
      </c>
      <c r="I236" s="11">
        <f>SUM(I230:I235)</f>
        <v>262.75</v>
      </c>
      <c r="J236" s="11">
        <f>SUM(J230:J235)</f>
        <v>485.10999999999996</v>
      </c>
      <c r="K236" s="11">
        <f t="shared" ref="K236:T236" si="25">SUM(K230:K235)</f>
        <v>5441</v>
      </c>
      <c r="L236" s="11">
        <f t="shared" si="25"/>
        <v>180</v>
      </c>
      <c r="M236" s="4">
        <f t="shared" si="25"/>
        <v>0</v>
      </c>
      <c r="N236" s="4">
        <f t="shared" si="25"/>
        <v>3280</v>
      </c>
      <c r="O236" s="4">
        <f t="shared" si="25"/>
        <v>1000</v>
      </c>
      <c r="P236" s="4">
        <f t="shared" si="25"/>
        <v>180</v>
      </c>
      <c r="Q236" s="4">
        <f t="shared" si="25"/>
        <v>225</v>
      </c>
      <c r="R236" s="4">
        <f t="shared" si="25"/>
        <v>0</v>
      </c>
      <c r="S236" s="4">
        <f t="shared" si="25"/>
        <v>0</v>
      </c>
      <c r="T236" s="4">
        <f t="shared" si="25"/>
        <v>0</v>
      </c>
    </row>
    <row r="243" spans="5:20" x14ac:dyDescent="0.2">
      <c r="E243" s="22" t="s">
        <v>9</v>
      </c>
      <c r="I243" s="4">
        <f>X17</f>
        <v>5.66</v>
      </c>
      <c r="J243" s="4">
        <f>X27</f>
        <v>5.84</v>
      </c>
      <c r="K243" s="4">
        <f>X44</f>
        <v>6170.77</v>
      </c>
      <c r="L243" s="4">
        <f>X59</f>
        <v>97.94</v>
      </c>
      <c r="M243" s="4">
        <f>X68</f>
        <v>176.07</v>
      </c>
      <c r="N243" s="4">
        <f>X84</f>
        <v>364.42</v>
      </c>
      <c r="O243" s="4">
        <f>X101</f>
        <v>857.57999999999993</v>
      </c>
      <c r="P243" s="4">
        <f>X118</f>
        <v>482.47</v>
      </c>
      <c r="Q243" s="4">
        <f>X132</f>
        <v>297.29000000000002</v>
      </c>
      <c r="R243" s="4">
        <f>X141</f>
        <v>0</v>
      </c>
      <c r="S243" s="4">
        <f>X152</f>
        <v>0</v>
      </c>
      <c r="T243" s="4">
        <f>X169</f>
        <v>0</v>
      </c>
    </row>
    <row r="244" spans="5:20" x14ac:dyDescent="0.2">
      <c r="O244" s="47">
        <v>6652.83</v>
      </c>
    </row>
    <row r="248" spans="5:20" x14ac:dyDescent="0.2">
      <c r="E248" s="14" t="s">
        <v>102</v>
      </c>
      <c r="F248" s="22" t="s">
        <v>397</v>
      </c>
      <c r="H248" s="4">
        <v>44610</v>
      </c>
    </row>
    <row r="249" spans="5:20" x14ac:dyDescent="0.2">
      <c r="E249" s="22" t="s">
        <v>261</v>
      </c>
      <c r="F249" s="2" t="s">
        <v>54</v>
      </c>
      <c r="H249" s="4">
        <v>300</v>
      </c>
    </row>
    <row r="250" spans="5:20" x14ac:dyDescent="0.2">
      <c r="E250" s="22" t="s">
        <v>262</v>
      </c>
      <c r="F250" s="2" t="s">
        <v>100</v>
      </c>
      <c r="H250" s="4">
        <v>150</v>
      </c>
    </row>
    <row r="251" spans="5:20" x14ac:dyDescent="0.2">
      <c r="E251" s="22"/>
      <c r="F251" s="22" t="s">
        <v>264</v>
      </c>
      <c r="H251" s="4">
        <v>3435</v>
      </c>
    </row>
    <row r="252" spans="5:20" x14ac:dyDescent="0.2">
      <c r="E252" s="22"/>
      <c r="F252" s="22" t="s">
        <v>265</v>
      </c>
      <c r="H252" s="4">
        <v>375</v>
      </c>
      <c r="I252" s="26" t="s">
        <v>272</v>
      </c>
    </row>
    <row r="253" spans="5:20" x14ac:dyDescent="0.2">
      <c r="E253" s="22"/>
      <c r="F253" s="22" t="s">
        <v>266</v>
      </c>
      <c r="H253" s="4">
        <v>30000</v>
      </c>
      <c r="I253" s="26" t="s">
        <v>273</v>
      </c>
    </row>
    <row r="254" spans="5:20" x14ac:dyDescent="0.2">
      <c r="F254" s="22" t="s">
        <v>105</v>
      </c>
      <c r="H254" s="11">
        <f>SUM(H249:H253)</f>
        <v>34260</v>
      </c>
    </row>
    <row r="255" spans="5:20" x14ac:dyDescent="0.2">
      <c r="F255" s="2" t="s">
        <v>104</v>
      </c>
      <c r="H255" s="4">
        <v>10550</v>
      </c>
    </row>
    <row r="256" spans="5:20" x14ac:dyDescent="0.2">
      <c r="E256" s="2" t="s">
        <v>213</v>
      </c>
    </row>
    <row r="257" spans="5:8" x14ac:dyDescent="0.2">
      <c r="E257" s="2" t="s">
        <v>103</v>
      </c>
      <c r="F257" s="22" t="s">
        <v>400</v>
      </c>
      <c r="H257" s="4">
        <v>34060</v>
      </c>
    </row>
    <row r="258" spans="5:8" x14ac:dyDescent="0.2">
      <c r="E258" s="2" t="s">
        <v>104</v>
      </c>
      <c r="H258" s="4">
        <v>10550</v>
      </c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6447-3DCA-4AC4-B587-ED9FF63EF57A}">
  <dimension ref="A1"/>
  <sheetViews>
    <sheetView workbookViewId="0">
      <selection activeCell="A3" sqref="A3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dimension ref="A1:R20"/>
  <sheetViews>
    <sheetView workbookViewId="0">
      <selection activeCell="H27" sqref="H27"/>
    </sheetView>
  </sheetViews>
  <sheetFormatPr defaultRowHeight="12.75" x14ac:dyDescent="0.2"/>
  <cols>
    <col min="1" max="1" width="10.140625" bestFit="1" customWidth="1"/>
  </cols>
  <sheetData>
    <row r="1" spans="1:18" x14ac:dyDescent="0.2">
      <c r="B1" s="31" t="s">
        <v>58</v>
      </c>
      <c r="C1" s="31"/>
      <c r="F1" s="46">
        <v>44652</v>
      </c>
      <c r="G1" s="31" t="s">
        <v>64</v>
      </c>
      <c r="H1" s="31" t="s">
        <v>65</v>
      </c>
      <c r="I1" s="31" t="s">
        <v>66</v>
      </c>
      <c r="J1" s="31" t="s">
        <v>71</v>
      </c>
      <c r="K1" s="31" t="s">
        <v>73</v>
      </c>
      <c r="L1" s="31" t="s">
        <v>75</v>
      </c>
      <c r="M1" s="31" t="s">
        <v>76</v>
      </c>
      <c r="N1" s="31" t="s">
        <v>88</v>
      </c>
      <c r="O1" s="46">
        <v>44927</v>
      </c>
      <c r="P1" s="46">
        <v>44958</v>
      </c>
      <c r="Q1" s="46">
        <v>44986</v>
      </c>
    </row>
    <row r="2" spans="1:18" x14ac:dyDescent="0.2">
      <c r="D2" t="s">
        <v>60</v>
      </c>
    </row>
    <row r="3" spans="1:18" x14ac:dyDescent="0.2">
      <c r="A3" s="32">
        <v>44651</v>
      </c>
      <c r="B3" s="29" t="s">
        <v>59</v>
      </c>
    </row>
    <row r="5" spans="1:18" x14ac:dyDescent="0.2">
      <c r="B5" t="s">
        <v>61</v>
      </c>
      <c r="D5" s="30" t="s">
        <v>67</v>
      </c>
      <c r="G5">
        <f t="shared" ref="G5:Q5" si="0">SUM(F5+G6)</f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 s="35">
        <f t="shared" si="0"/>
        <v>0</v>
      </c>
    </row>
    <row r="6" spans="1:18" x14ac:dyDescent="0.2">
      <c r="D6" s="30" t="s">
        <v>74</v>
      </c>
      <c r="M6">
        <v>0</v>
      </c>
      <c r="N6">
        <v>0</v>
      </c>
      <c r="O6">
        <v>0</v>
      </c>
      <c r="P6">
        <v>0</v>
      </c>
      <c r="Q6">
        <v>0</v>
      </c>
      <c r="R6" s="53">
        <f>SUM(F6:Q6)</f>
        <v>0</v>
      </c>
    </row>
    <row r="7" spans="1:18" x14ac:dyDescent="0.2">
      <c r="B7" t="s">
        <v>57</v>
      </c>
      <c r="D7" s="30" t="s">
        <v>67</v>
      </c>
      <c r="F7">
        <f>SUM(E7+F8)</f>
        <v>0</v>
      </c>
      <c r="G7">
        <f>SUM(F7+G8)</f>
        <v>0</v>
      </c>
      <c r="H7">
        <f t="shared" ref="H7:Q7" si="1">SUM(G7+H8)</f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 s="30">
        <f t="shared" si="1"/>
        <v>0</v>
      </c>
      <c r="N7" s="30">
        <f t="shared" si="1"/>
        <v>0</v>
      </c>
      <c r="O7" s="30">
        <f t="shared" si="1"/>
        <v>0</v>
      </c>
      <c r="P7" s="30">
        <f t="shared" si="1"/>
        <v>0</v>
      </c>
      <c r="Q7" s="35">
        <f t="shared" si="1"/>
        <v>0</v>
      </c>
    </row>
    <row r="8" spans="1:18" x14ac:dyDescent="0.2">
      <c r="D8" s="30" t="s">
        <v>74</v>
      </c>
      <c r="M8">
        <v>0</v>
      </c>
      <c r="N8" s="30">
        <v>0</v>
      </c>
      <c r="O8" s="30">
        <v>0</v>
      </c>
      <c r="P8" s="30">
        <v>0</v>
      </c>
      <c r="Q8" s="30">
        <v>0</v>
      </c>
      <c r="R8" s="53">
        <f>SUM(F8:Q8)</f>
        <v>0</v>
      </c>
    </row>
    <row r="10" spans="1:18" x14ac:dyDescent="0.2">
      <c r="B10" s="29" t="s">
        <v>62</v>
      </c>
      <c r="C10" s="29"/>
      <c r="D10" s="29"/>
      <c r="E10" s="29"/>
      <c r="F10" s="29">
        <f>SUM((F3+F5)-F7)</f>
        <v>0</v>
      </c>
      <c r="G10" s="29">
        <f t="shared" ref="G10:Q10" si="2">SUM((G3+G5)-G7)</f>
        <v>0</v>
      </c>
      <c r="H10" s="29">
        <f t="shared" si="2"/>
        <v>0</v>
      </c>
      <c r="I10" s="29">
        <f t="shared" si="2"/>
        <v>0</v>
      </c>
      <c r="J10" s="29">
        <f t="shared" si="2"/>
        <v>0</v>
      </c>
      <c r="K10" s="29">
        <f t="shared" si="2"/>
        <v>0</v>
      </c>
      <c r="L10" s="29">
        <f t="shared" si="2"/>
        <v>0</v>
      </c>
      <c r="M10" s="29">
        <f t="shared" si="2"/>
        <v>0</v>
      </c>
      <c r="N10" s="29">
        <f t="shared" si="2"/>
        <v>0</v>
      </c>
      <c r="O10" s="29">
        <f t="shared" si="2"/>
        <v>0</v>
      </c>
      <c r="P10" s="29">
        <f t="shared" si="2"/>
        <v>0</v>
      </c>
      <c r="Q10" s="29">
        <f t="shared" si="2"/>
        <v>0</v>
      </c>
    </row>
    <row r="12" spans="1:18" x14ac:dyDescent="0.2">
      <c r="B12" s="29" t="s">
        <v>55</v>
      </c>
      <c r="C12" s="29"/>
      <c r="D12" s="29" t="s">
        <v>68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8" x14ac:dyDescent="0.2">
      <c r="L13" s="37"/>
    </row>
    <row r="14" spans="1:18" x14ac:dyDescent="0.2">
      <c r="B14" t="s">
        <v>63</v>
      </c>
      <c r="D14" s="30" t="s">
        <v>69</v>
      </c>
      <c r="K14" s="35"/>
      <c r="L14" s="37"/>
    </row>
    <row r="15" spans="1:18" x14ac:dyDescent="0.2">
      <c r="F15" s="30"/>
      <c r="I15" s="30"/>
      <c r="L15" s="37"/>
      <c r="Q15" s="30"/>
    </row>
    <row r="16" spans="1:18" x14ac:dyDescent="0.2">
      <c r="B16" s="29" t="s">
        <v>70</v>
      </c>
      <c r="C16" s="29"/>
      <c r="D16" s="29"/>
      <c r="E16" s="29"/>
      <c r="F16" s="29"/>
      <c r="G16" s="55"/>
      <c r="H16" s="55"/>
      <c r="I16" s="29"/>
      <c r="J16" s="29"/>
      <c r="K16" s="29"/>
      <c r="L16" s="29"/>
      <c r="M16" s="29"/>
      <c r="N16" s="29"/>
      <c r="O16" s="29"/>
      <c r="P16" s="29"/>
      <c r="Q16" s="29"/>
    </row>
    <row r="18" spans="2:17" x14ac:dyDescent="0.2">
      <c r="B18" s="35"/>
      <c r="Q18" s="29"/>
    </row>
    <row r="20" spans="2:17" x14ac:dyDescent="0.2">
      <c r="Q20" s="50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dimension ref="A1:E26"/>
  <sheetViews>
    <sheetView tabSelected="1" workbookViewId="0">
      <selection activeCell="J10" sqref="J10"/>
    </sheetView>
  </sheetViews>
  <sheetFormatPr defaultRowHeight="12.75" x14ac:dyDescent="0.2"/>
  <cols>
    <col min="1" max="1" width="17.85546875" bestFit="1" customWidth="1"/>
    <col min="2" max="2" width="11.28515625" bestFit="1" customWidth="1"/>
  </cols>
  <sheetData>
    <row r="1" spans="1:5" x14ac:dyDescent="0.2">
      <c r="A1" s="29" t="s">
        <v>233</v>
      </c>
    </row>
    <row r="3" spans="1:5" x14ac:dyDescent="0.2">
      <c r="A3" s="30" t="s">
        <v>170</v>
      </c>
      <c r="B3" s="8"/>
      <c r="C3">
        <v>44610</v>
      </c>
      <c r="E3" s="30"/>
    </row>
    <row r="4" spans="1:5" x14ac:dyDescent="0.2">
      <c r="A4" s="30" t="s">
        <v>63</v>
      </c>
      <c r="B4" s="8"/>
    </row>
    <row r="5" spans="1:5" x14ac:dyDescent="0.2">
      <c r="A5" s="30" t="s">
        <v>198</v>
      </c>
      <c r="B5" s="8"/>
      <c r="C5">
        <v>44610</v>
      </c>
    </row>
    <row r="6" spans="1:5" x14ac:dyDescent="0.2">
      <c r="A6" s="30"/>
      <c r="B6" s="8"/>
    </row>
    <row r="7" spans="1:5" x14ac:dyDescent="0.2">
      <c r="A7" s="30" t="s">
        <v>192</v>
      </c>
      <c r="B7" s="8"/>
      <c r="C7">
        <v>46270</v>
      </c>
      <c r="E7" s="30" t="s">
        <v>390</v>
      </c>
    </row>
    <row r="8" spans="1:5" x14ac:dyDescent="0.2">
      <c r="A8" s="30" t="s">
        <v>193</v>
      </c>
      <c r="B8" s="8"/>
      <c r="C8">
        <v>67845</v>
      </c>
      <c r="E8" s="30" t="s">
        <v>390</v>
      </c>
    </row>
    <row r="9" spans="1:5" x14ac:dyDescent="0.2">
      <c r="B9" s="8"/>
    </row>
    <row r="10" spans="1:5" x14ac:dyDescent="0.2">
      <c r="A10" s="29" t="s">
        <v>194</v>
      </c>
      <c r="B10" s="57"/>
    </row>
    <row r="11" spans="1:5" x14ac:dyDescent="0.2">
      <c r="A11" s="30" t="s">
        <v>196</v>
      </c>
      <c r="B11" s="8"/>
      <c r="C11" s="31">
        <v>23045</v>
      </c>
    </row>
    <row r="12" spans="1:5" x14ac:dyDescent="0.2">
      <c r="A12" s="29" t="s">
        <v>195</v>
      </c>
      <c r="B12" s="8"/>
    </row>
    <row r="13" spans="1:5" x14ac:dyDescent="0.2">
      <c r="A13" s="30" t="s">
        <v>105</v>
      </c>
      <c r="B13" s="8"/>
      <c r="C13">
        <v>4550</v>
      </c>
      <c r="D13" s="30" t="s">
        <v>425</v>
      </c>
      <c r="E13" s="30" t="s">
        <v>424</v>
      </c>
    </row>
    <row r="14" spans="1:5" x14ac:dyDescent="0.2">
      <c r="A14" s="30" t="s">
        <v>104</v>
      </c>
      <c r="B14" s="8"/>
      <c r="C14">
        <v>18495</v>
      </c>
      <c r="E14" s="30" t="s">
        <v>414</v>
      </c>
    </row>
    <row r="15" spans="1:5" x14ac:dyDescent="0.2">
      <c r="E15" s="35" t="s">
        <v>426</v>
      </c>
    </row>
    <row r="16" spans="1:5" x14ac:dyDescent="0.2">
      <c r="A16" s="29" t="s">
        <v>383</v>
      </c>
    </row>
    <row r="18" spans="1:4" x14ac:dyDescent="0.2">
      <c r="A18" s="30" t="s">
        <v>457</v>
      </c>
      <c r="C18">
        <v>31601</v>
      </c>
    </row>
    <row r="19" spans="1:4" x14ac:dyDescent="0.2">
      <c r="A19" s="30" t="s">
        <v>384</v>
      </c>
      <c r="C19">
        <v>6000</v>
      </c>
    </row>
    <row r="20" spans="1:4" x14ac:dyDescent="0.2">
      <c r="A20" s="30" t="s">
        <v>398</v>
      </c>
      <c r="C20">
        <v>5000</v>
      </c>
      <c r="D20" s="30" t="s">
        <v>456</v>
      </c>
    </row>
    <row r="21" spans="1:4" x14ac:dyDescent="0.2">
      <c r="A21" s="30" t="s">
        <v>385</v>
      </c>
      <c r="C21">
        <v>1000</v>
      </c>
      <c r="D21" s="30" t="s">
        <v>399</v>
      </c>
    </row>
    <row r="22" spans="1:4" x14ac:dyDescent="0.2">
      <c r="A22" s="30"/>
    </row>
    <row r="23" spans="1:4" x14ac:dyDescent="0.2">
      <c r="A23" s="30" t="s">
        <v>386</v>
      </c>
      <c r="C23">
        <v>21600</v>
      </c>
    </row>
    <row r="24" spans="1:4" x14ac:dyDescent="0.2">
      <c r="A24" s="30"/>
    </row>
    <row r="25" spans="1:4" x14ac:dyDescent="0.2">
      <c r="A25" s="30" t="s">
        <v>105</v>
      </c>
      <c r="C25" s="31">
        <v>4550</v>
      </c>
      <c r="D25" s="30" t="s">
        <v>458</v>
      </c>
    </row>
    <row r="26" spans="1:4" x14ac:dyDescent="0.2">
      <c r="A26" s="30" t="s">
        <v>459</v>
      </c>
      <c r="C26">
        <v>17000</v>
      </c>
      <c r="D26" s="3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W104"/>
  <sheetViews>
    <sheetView workbookViewId="0">
      <pane xSplit="3" ySplit="2" topLeftCell="D81" activePane="bottomRight" state="frozen"/>
      <selection pane="topRight" activeCell="D1" sqref="D1"/>
      <selection pane="bottomLeft" activeCell="A3" sqref="A3"/>
      <selection pane="bottomRight" activeCell="L86" sqref="L86"/>
    </sheetView>
  </sheetViews>
  <sheetFormatPr defaultRowHeight="14.25" x14ac:dyDescent="0.2"/>
  <cols>
    <col min="1" max="1" width="4.28515625" style="94" customWidth="1"/>
    <col min="2" max="2" width="36.7109375" style="94" customWidth="1"/>
    <col min="3" max="3" width="10.42578125" bestFit="1" customWidth="1"/>
    <col min="4" max="4" width="12.28515625" style="143" customWidth="1"/>
    <col min="5" max="5" width="11.28515625" bestFit="1" customWidth="1"/>
    <col min="6" max="6" width="12.28515625" customWidth="1"/>
    <col min="7" max="7" width="14.5703125" bestFit="1" customWidth="1"/>
    <col min="8" max="8" width="10.7109375" customWidth="1"/>
    <col min="9" max="9" width="11.5703125" style="59" bestFit="1" customWidth="1"/>
    <col min="10" max="11" width="11.5703125" style="59" customWidth="1"/>
    <col min="14" max="14" width="9.5703125" bestFit="1" customWidth="1"/>
  </cols>
  <sheetData>
    <row r="1" spans="1:23" x14ac:dyDescent="0.2">
      <c r="A1" s="58" t="s">
        <v>234</v>
      </c>
      <c r="B1" s="58"/>
      <c r="C1" s="146"/>
      <c r="D1" s="60" t="s">
        <v>112</v>
      </c>
      <c r="E1" s="61" t="s">
        <v>113</v>
      </c>
      <c r="F1" s="62" t="s">
        <v>114</v>
      </c>
      <c r="G1" s="62" t="s">
        <v>115</v>
      </c>
      <c r="H1" s="63" t="s">
        <v>116</v>
      </c>
      <c r="I1" s="64" t="s">
        <v>117</v>
      </c>
      <c r="J1" s="181" t="s">
        <v>415</v>
      </c>
      <c r="K1" s="181" t="s">
        <v>417</v>
      </c>
      <c r="L1" s="71" t="s">
        <v>118</v>
      </c>
    </row>
    <row r="2" spans="1:23" x14ac:dyDescent="0.2">
      <c r="A2" s="66" t="s">
        <v>1</v>
      </c>
      <c r="B2" s="67"/>
      <c r="C2" s="59"/>
      <c r="D2" s="68" t="s">
        <v>235</v>
      </c>
      <c r="E2" s="69" t="s">
        <v>236</v>
      </c>
      <c r="F2" s="70" t="s">
        <v>237</v>
      </c>
      <c r="G2" s="70" t="s">
        <v>119</v>
      </c>
      <c r="H2" s="71" t="s">
        <v>110</v>
      </c>
      <c r="I2" s="72" t="s">
        <v>238</v>
      </c>
      <c r="J2" s="181" t="s">
        <v>416</v>
      </c>
      <c r="K2" s="181" t="s">
        <v>418</v>
      </c>
      <c r="L2" s="59"/>
      <c r="W2" s="73"/>
    </row>
    <row r="3" spans="1:23" ht="15" x14ac:dyDescent="0.25">
      <c r="A3" s="66" t="s">
        <v>120</v>
      </c>
      <c r="B3" s="67"/>
      <c r="C3" s="146"/>
      <c r="D3" s="74"/>
      <c r="E3" s="75"/>
      <c r="F3" s="76"/>
      <c r="G3" s="76"/>
      <c r="H3" s="75"/>
      <c r="I3" s="75"/>
      <c r="L3" s="65"/>
      <c r="W3" s="77"/>
    </row>
    <row r="4" spans="1:23" x14ac:dyDescent="0.2">
      <c r="A4" s="66"/>
      <c r="B4" s="67" t="s">
        <v>121</v>
      </c>
      <c r="C4" s="59"/>
      <c r="D4" s="79">
        <v>10479</v>
      </c>
      <c r="E4" s="59">
        <v>10710</v>
      </c>
      <c r="F4" s="78">
        <v>5994</v>
      </c>
      <c r="G4" s="78">
        <v>10269</v>
      </c>
      <c r="H4" s="79">
        <f>SUM(G4-E4)</f>
        <v>-441</v>
      </c>
      <c r="I4" s="146">
        <v>11500</v>
      </c>
      <c r="J4" s="182">
        <f>I4/E4</f>
        <v>1.0737628384687208</v>
      </c>
      <c r="K4" s="182">
        <f>I4/G4</f>
        <v>1.1198753530041874</v>
      </c>
      <c r="L4" s="80" t="s">
        <v>377</v>
      </c>
      <c r="M4" s="81"/>
      <c r="N4" s="73"/>
      <c r="O4" s="77"/>
    </row>
    <row r="5" spans="1:23" x14ac:dyDescent="0.2">
      <c r="A5" s="66"/>
      <c r="B5" s="67" t="s">
        <v>388</v>
      </c>
      <c r="C5" s="59"/>
      <c r="D5" s="79"/>
      <c r="E5" s="59"/>
      <c r="F5" s="78"/>
      <c r="G5" s="82">
        <v>650</v>
      </c>
      <c r="H5" s="79">
        <f t="shared" ref="H5:H39" si="0">SUM(G5-E5)</f>
        <v>650</v>
      </c>
      <c r="I5" s="146"/>
      <c r="J5" s="182" t="e">
        <f t="shared" ref="J5:J68" si="1">I5/E5</f>
        <v>#DIV/0!</v>
      </c>
      <c r="K5" s="182">
        <f t="shared" ref="K5:K68" si="2">I5/G5</f>
        <v>0</v>
      </c>
      <c r="L5" s="65" t="s">
        <v>376</v>
      </c>
      <c r="M5" s="81"/>
    </row>
    <row r="6" spans="1:23" x14ac:dyDescent="0.2">
      <c r="A6" s="66"/>
      <c r="B6" s="67" t="s">
        <v>123</v>
      </c>
      <c r="C6" s="59"/>
      <c r="D6" s="79">
        <v>324</v>
      </c>
      <c r="E6" s="59">
        <v>324</v>
      </c>
      <c r="F6" s="78">
        <v>182</v>
      </c>
      <c r="G6" s="78">
        <v>324</v>
      </c>
      <c r="H6" s="79">
        <f t="shared" si="0"/>
        <v>0</v>
      </c>
      <c r="I6" s="146">
        <v>350</v>
      </c>
      <c r="J6" s="182">
        <f t="shared" si="1"/>
        <v>1.0802469135802468</v>
      </c>
      <c r="K6" s="182">
        <f t="shared" si="2"/>
        <v>1.0802469135802468</v>
      </c>
      <c r="L6" s="65"/>
      <c r="M6" s="81"/>
    </row>
    <row r="7" spans="1:23" x14ac:dyDescent="0.2">
      <c r="A7" s="67"/>
      <c r="B7" s="67" t="s">
        <v>124</v>
      </c>
      <c r="C7" s="59"/>
      <c r="D7" s="79">
        <v>130</v>
      </c>
      <c r="E7" s="59">
        <v>120</v>
      </c>
      <c r="F7" s="78">
        <v>44</v>
      </c>
      <c r="G7" s="78">
        <v>62</v>
      </c>
      <c r="H7" s="79">
        <f t="shared" si="0"/>
        <v>-58</v>
      </c>
      <c r="I7" s="146">
        <v>120</v>
      </c>
      <c r="J7" s="182">
        <f t="shared" si="1"/>
        <v>1</v>
      </c>
      <c r="K7" s="182">
        <f t="shared" si="2"/>
        <v>1.935483870967742</v>
      </c>
      <c r="L7" s="65"/>
      <c r="M7" s="81"/>
    </row>
    <row r="8" spans="1:23" ht="14.25" customHeight="1" x14ac:dyDescent="0.2">
      <c r="A8" s="83"/>
      <c r="B8" s="67" t="s">
        <v>125</v>
      </c>
      <c r="C8" s="65"/>
      <c r="D8" s="79">
        <v>0</v>
      </c>
      <c r="E8" s="59">
        <v>400</v>
      </c>
      <c r="F8" s="78">
        <v>0</v>
      </c>
      <c r="G8" s="78">
        <v>0</v>
      </c>
      <c r="H8" s="79">
        <f t="shared" si="0"/>
        <v>-400</v>
      </c>
      <c r="I8" s="146">
        <v>400</v>
      </c>
      <c r="J8" s="182">
        <f t="shared" si="1"/>
        <v>1</v>
      </c>
      <c r="K8" s="182" t="e">
        <f t="shared" si="2"/>
        <v>#DIV/0!</v>
      </c>
      <c r="L8" s="65"/>
      <c r="M8" s="81"/>
    </row>
    <row r="9" spans="1:23" x14ac:dyDescent="0.2">
      <c r="A9" s="66" t="s">
        <v>126</v>
      </c>
      <c r="B9" s="67"/>
      <c r="C9" s="59"/>
      <c r="D9" s="79"/>
      <c r="E9" s="59"/>
      <c r="F9" s="78"/>
      <c r="G9" s="78"/>
      <c r="H9" s="79"/>
      <c r="I9" s="146"/>
      <c r="J9" s="182"/>
      <c r="K9" s="182"/>
      <c r="L9" s="65"/>
      <c r="M9" s="81"/>
    </row>
    <row r="10" spans="1:23" x14ac:dyDescent="0.2">
      <c r="A10" s="66"/>
      <c r="B10" s="67" t="s">
        <v>127</v>
      </c>
      <c r="C10" s="59"/>
      <c r="D10" s="79">
        <v>275</v>
      </c>
      <c r="E10" s="59">
        <v>275</v>
      </c>
      <c r="F10" s="78">
        <v>285</v>
      </c>
      <c r="G10" s="78">
        <v>285</v>
      </c>
      <c r="H10" s="79">
        <f t="shared" si="0"/>
        <v>10</v>
      </c>
      <c r="I10" s="146">
        <v>310</v>
      </c>
      <c r="J10" s="182">
        <f t="shared" si="1"/>
        <v>1.1272727272727272</v>
      </c>
      <c r="K10" s="182">
        <f t="shared" si="2"/>
        <v>1.0877192982456141</v>
      </c>
      <c r="L10" s="65"/>
      <c r="M10" s="81"/>
    </row>
    <row r="11" spans="1:23" ht="15" customHeight="1" x14ac:dyDescent="0.2">
      <c r="A11" s="66"/>
      <c r="B11" s="67" t="s">
        <v>128</v>
      </c>
      <c r="C11" s="59"/>
      <c r="D11" s="79">
        <v>300</v>
      </c>
      <c r="E11" s="59">
        <v>300</v>
      </c>
      <c r="F11" s="78">
        <v>300</v>
      </c>
      <c r="G11" s="78">
        <v>300</v>
      </c>
      <c r="H11" s="79">
        <f t="shared" si="0"/>
        <v>0</v>
      </c>
      <c r="I11" s="146">
        <v>320</v>
      </c>
      <c r="J11" s="182">
        <f t="shared" si="1"/>
        <v>1.0666666666666667</v>
      </c>
      <c r="K11" s="182">
        <f t="shared" si="2"/>
        <v>1.0666666666666667</v>
      </c>
      <c r="L11" s="65" t="s">
        <v>129</v>
      </c>
      <c r="M11" s="81"/>
    </row>
    <row r="12" spans="1:23" ht="15" customHeight="1" x14ac:dyDescent="0.2">
      <c r="A12" s="66"/>
      <c r="B12" s="67" t="s">
        <v>130</v>
      </c>
      <c r="C12" s="59"/>
      <c r="D12" s="79">
        <v>105</v>
      </c>
      <c r="E12" s="59">
        <v>165</v>
      </c>
      <c r="F12" s="78">
        <v>100</v>
      </c>
      <c r="G12" s="78">
        <v>100</v>
      </c>
      <c r="H12" s="79">
        <f t="shared" si="0"/>
        <v>-65</v>
      </c>
      <c r="I12" s="146">
        <v>100</v>
      </c>
      <c r="J12" s="182">
        <f t="shared" si="1"/>
        <v>0.60606060606060608</v>
      </c>
      <c r="K12" s="182">
        <f t="shared" si="2"/>
        <v>1</v>
      </c>
      <c r="L12" s="65"/>
      <c r="M12" s="81"/>
    </row>
    <row r="13" spans="1:23" ht="15" customHeight="1" x14ac:dyDescent="0.2">
      <c r="A13" s="67"/>
      <c r="B13" s="67" t="s">
        <v>131</v>
      </c>
      <c r="C13" s="59"/>
      <c r="D13" s="79">
        <v>455</v>
      </c>
      <c r="E13" s="59">
        <v>464</v>
      </c>
      <c r="F13" s="78">
        <v>461</v>
      </c>
      <c r="G13" s="84">
        <v>461</v>
      </c>
      <c r="H13" s="79">
        <f t="shared" si="0"/>
        <v>-3</v>
      </c>
      <c r="I13" s="146">
        <v>501</v>
      </c>
      <c r="J13" s="182">
        <f t="shared" si="1"/>
        <v>1.0797413793103448</v>
      </c>
      <c r="K13" s="182">
        <f t="shared" si="2"/>
        <v>1.086767895878525</v>
      </c>
      <c r="L13" s="85">
        <v>8.7999999999999995E-2</v>
      </c>
      <c r="M13" s="81"/>
    </row>
    <row r="14" spans="1:23" ht="15" customHeight="1" x14ac:dyDescent="0.2">
      <c r="A14" s="67"/>
      <c r="B14" s="67" t="s">
        <v>132</v>
      </c>
      <c r="C14" s="59"/>
      <c r="D14" s="79">
        <v>35</v>
      </c>
      <c r="E14" s="59">
        <v>35</v>
      </c>
      <c r="F14" s="78">
        <v>35</v>
      </c>
      <c r="G14" s="84">
        <v>35</v>
      </c>
      <c r="H14" s="79">
        <f t="shared" si="0"/>
        <v>0</v>
      </c>
      <c r="I14" s="146">
        <v>35</v>
      </c>
      <c r="J14" s="182">
        <f t="shared" si="1"/>
        <v>1</v>
      </c>
      <c r="K14" s="182">
        <f t="shared" si="2"/>
        <v>1</v>
      </c>
      <c r="L14" s="65"/>
      <c r="M14" s="81"/>
    </row>
    <row r="15" spans="1:23" ht="15" customHeight="1" x14ac:dyDescent="0.2">
      <c r="A15" s="66"/>
      <c r="B15" s="67" t="s">
        <v>133</v>
      </c>
      <c r="C15" s="59"/>
      <c r="D15" s="79">
        <v>1055</v>
      </c>
      <c r="E15" s="59">
        <v>1200</v>
      </c>
      <c r="F15" s="78">
        <v>1137</v>
      </c>
      <c r="G15" s="78">
        <v>1137</v>
      </c>
      <c r="H15" s="79">
        <f t="shared" si="0"/>
        <v>-63</v>
      </c>
      <c r="I15" s="146">
        <v>1200</v>
      </c>
      <c r="J15" s="182">
        <f t="shared" si="1"/>
        <v>1</v>
      </c>
      <c r="K15" s="182">
        <f t="shared" si="2"/>
        <v>1.0554089709762533</v>
      </c>
      <c r="L15" s="65" t="s">
        <v>401</v>
      </c>
      <c r="M15" s="81"/>
    </row>
    <row r="16" spans="1:23" ht="15" customHeight="1" x14ac:dyDescent="0.2">
      <c r="A16" s="66"/>
      <c r="B16" s="67" t="s">
        <v>134</v>
      </c>
      <c r="C16" s="59"/>
      <c r="D16" s="79">
        <v>0</v>
      </c>
      <c r="E16" s="59">
        <v>100</v>
      </c>
      <c r="F16" s="78">
        <v>0</v>
      </c>
      <c r="G16" s="78">
        <v>0</v>
      </c>
      <c r="H16" s="79">
        <f t="shared" si="0"/>
        <v>-100</v>
      </c>
      <c r="I16" s="146">
        <v>100</v>
      </c>
      <c r="J16" s="182">
        <f t="shared" si="1"/>
        <v>1</v>
      </c>
      <c r="K16" s="182" t="e">
        <f t="shared" si="2"/>
        <v>#DIV/0!</v>
      </c>
      <c r="L16" s="65"/>
      <c r="M16" s="81"/>
    </row>
    <row r="17" spans="1:13" ht="15" customHeight="1" x14ac:dyDescent="0.2">
      <c r="A17" s="66"/>
      <c r="B17" s="67" t="s">
        <v>135</v>
      </c>
      <c r="C17" s="59"/>
      <c r="D17" s="79">
        <v>363</v>
      </c>
      <c r="E17" s="59">
        <v>100</v>
      </c>
      <c r="F17" s="78">
        <v>218</v>
      </c>
      <c r="G17" s="78">
        <v>388</v>
      </c>
      <c r="H17" s="79">
        <f t="shared" si="0"/>
        <v>288</v>
      </c>
      <c r="I17" s="146">
        <v>400</v>
      </c>
      <c r="J17" s="182">
        <f t="shared" si="1"/>
        <v>4</v>
      </c>
      <c r="K17" s="182">
        <f t="shared" si="2"/>
        <v>1.0309278350515463</v>
      </c>
      <c r="L17" s="86"/>
      <c r="M17" s="81"/>
    </row>
    <row r="18" spans="1:13" ht="15" customHeight="1" x14ac:dyDescent="0.2">
      <c r="A18" s="67"/>
      <c r="B18" s="67" t="s">
        <v>136</v>
      </c>
      <c r="C18" s="59"/>
      <c r="D18" s="79">
        <v>728</v>
      </c>
      <c r="E18" s="59">
        <v>500</v>
      </c>
      <c r="F18" s="78">
        <v>76</v>
      </c>
      <c r="G18" s="78">
        <v>266</v>
      </c>
      <c r="H18" s="79">
        <f t="shared" si="0"/>
        <v>-234</v>
      </c>
      <c r="I18" s="146">
        <v>266</v>
      </c>
      <c r="J18" s="182">
        <f t="shared" si="1"/>
        <v>0.53200000000000003</v>
      </c>
      <c r="K18" s="182">
        <f t="shared" si="2"/>
        <v>1</v>
      </c>
      <c r="L18" s="86" t="s">
        <v>122</v>
      </c>
      <c r="M18" s="81"/>
    </row>
    <row r="19" spans="1:13" ht="15" customHeight="1" x14ac:dyDescent="0.2">
      <c r="A19" s="67"/>
      <c r="B19" s="67" t="s">
        <v>137</v>
      </c>
      <c r="C19" s="59"/>
      <c r="D19" s="79">
        <v>334</v>
      </c>
      <c r="E19" s="59">
        <v>400</v>
      </c>
      <c r="F19" s="78">
        <v>196</v>
      </c>
      <c r="G19" s="78">
        <v>356</v>
      </c>
      <c r="H19" s="79">
        <f t="shared" si="0"/>
        <v>-44</v>
      </c>
      <c r="I19" s="146">
        <v>400</v>
      </c>
      <c r="J19" s="182">
        <f t="shared" si="1"/>
        <v>1</v>
      </c>
      <c r="K19" s="182">
        <f t="shared" si="2"/>
        <v>1.1235955056179776</v>
      </c>
      <c r="L19" s="86" t="s">
        <v>402</v>
      </c>
      <c r="M19" s="81"/>
    </row>
    <row r="20" spans="1:13" ht="15" customHeight="1" x14ac:dyDescent="0.2">
      <c r="A20" s="67"/>
      <c r="B20" s="67" t="s">
        <v>138</v>
      </c>
      <c r="C20" s="59"/>
      <c r="D20" s="79">
        <v>409</v>
      </c>
      <c r="E20" s="59">
        <v>500</v>
      </c>
      <c r="F20" s="78">
        <v>65</v>
      </c>
      <c r="G20" s="78">
        <v>438</v>
      </c>
      <c r="H20" s="79">
        <f t="shared" si="0"/>
        <v>-62</v>
      </c>
      <c r="I20" s="146">
        <v>500</v>
      </c>
      <c r="J20" s="182">
        <f t="shared" si="1"/>
        <v>1</v>
      </c>
      <c r="K20" s="182">
        <f t="shared" si="2"/>
        <v>1.1415525114155252</v>
      </c>
      <c r="L20" s="86" t="s">
        <v>139</v>
      </c>
      <c r="M20" s="81"/>
    </row>
    <row r="21" spans="1:13" ht="15" customHeight="1" x14ac:dyDescent="0.2">
      <c r="A21" s="66"/>
      <c r="B21" s="67"/>
      <c r="C21" s="59"/>
      <c r="D21" s="79"/>
      <c r="E21" s="59"/>
      <c r="F21" s="78"/>
      <c r="G21" s="84"/>
      <c r="H21" s="79"/>
      <c r="J21" s="182"/>
      <c r="K21" s="182"/>
      <c r="L21" s="86"/>
      <c r="M21" s="81"/>
    </row>
    <row r="22" spans="1:13" ht="13.5" customHeight="1" x14ac:dyDescent="0.2">
      <c r="A22" s="67"/>
      <c r="B22" s="67" t="s">
        <v>375</v>
      </c>
      <c r="C22" s="59"/>
      <c r="D22" s="79"/>
      <c r="E22" s="59"/>
      <c r="F22" s="78">
        <v>117</v>
      </c>
      <c r="G22" s="78">
        <v>117</v>
      </c>
      <c r="H22" s="79">
        <f t="shared" si="0"/>
        <v>117</v>
      </c>
      <c r="J22" s="182"/>
      <c r="K22" s="182"/>
      <c r="L22" s="65"/>
      <c r="M22" s="81"/>
    </row>
    <row r="23" spans="1:13" ht="14.25" customHeight="1" x14ac:dyDescent="0.2">
      <c r="A23" s="83"/>
      <c r="B23" s="67" t="s">
        <v>199</v>
      </c>
      <c r="C23" s="65"/>
      <c r="D23" s="79"/>
      <c r="E23" s="59"/>
      <c r="F23" s="79"/>
      <c r="G23" s="79"/>
      <c r="H23" s="79">
        <f t="shared" si="0"/>
        <v>0</v>
      </c>
      <c r="J23" s="182"/>
      <c r="K23" s="182"/>
      <c r="L23" s="86" t="s">
        <v>202</v>
      </c>
      <c r="M23" s="81"/>
    </row>
    <row r="24" spans="1:13" ht="14.25" customHeight="1" x14ac:dyDescent="0.2">
      <c r="A24" s="83"/>
      <c r="B24" s="67"/>
      <c r="C24" s="59"/>
      <c r="D24" s="79"/>
      <c r="E24" s="59"/>
      <c r="F24" s="79"/>
      <c r="G24" s="79"/>
      <c r="H24" s="79">
        <f t="shared" si="0"/>
        <v>0</v>
      </c>
      <c r="J24" s="182"/>
      <c r="K24" s="182"/>
      <c r="L24" s="86"/>
      <c r="M24" s="81"/>
    </row>
    <row r="25" spans="1:13" x14ac:dyDescent="0.2">
      <c r="A25" s="87" t="s">
        <v>140</v>
      </c>
      <c r="B25" s="67"/>
      <c r="C25" s="59"/>
      <c r="D25" s="79"/>
      <c r="E25" s="59"/>
      <c r="F25" s="78"/>
      <c r="G25" s="78"/>
      <c r="H25" s="79">
        <f t="shared" si="0"/>
        <v>0</v>
      </c>
      <c r="J25" s="182"/>
      <c r="K25" s="182"/>
      <c r="L25" s="65"/>
      <c r="M25" s="81"/>
    </row>
    <row r="26" spans="1:13" x14ac:dyDescent="0.2">
      <c r="A26" s="83"/>
      <c r="B26" s="88" t="s">
        <v>141</v>
      </c>
      <c r="C26" s="59"/>
      <c r="D26" s="79">
        <v>461</v>
      </c>
      <c r="E26" s="59">
        <v>200</v>
      </c>
      <c r="F26" s="78">
        <v>370</v>
      </c>
      <c r="G26" s="78">
        <v>370</v>
      </c>
      <c r="H26" s="79">
        <f t="shared" si="0"/>
        <v>170</v>
      </c>
      <c r="I26" s="146">
        <v>200</v>
      </c>
      <c r="J26" s="182">
        <f t="shared" si="1"/>
        <v>1</v>
      </c>
      <c r="K26" s="182">
        <f t="shared" si="2"/>
        <v>0.54054054054054057</v>
      </c>
      <c r="L26" s="86" t="s">
        <v>142</v>
      </c>
      <c r="M26" s="81"/>
    </row>
    <row r="27" spans="1:13" ht="14.25" customHeight="1" x14ac:dyDescent="0.2">
      <c r="A27" s="83"/>
      <c r="B27" s="89" t="s">
        <v>143</v>
      </c>
      <c r="C27" s="59"/>
      <c r="D27" s="79">
        <v>2344</v>
      </c>
      <c r="E27" s="59">
        <v>2000</v>
      </c>
      <c r="F27" s="78">
        <v>1750</v>
      </c>
      <c r="G27" s="78">
        <v>2450</v>
      </c>
      <c r="H27" s="79">
        <f t="shared" si="0"/>
        <v>450</v>
      </c>
      <c r="I27" s="146">
        <v>2560</v>
      </c>
      <c r="J27" s="182">
        <f t="shared" si="1"/>
        <v>1.28</v>
      </c>
      <c r="K27" s="182">
        <f t="shared" si="2"/>
        <v>1.0448979591836736</v>
      </c>
      <c r="L27" s="90"/>
      <c r="M27" s="81"/>
    </row>
    <row r="28" spans="1:13" ht="14.25" customHeight="1" x14ac:dyDescent="0.2">
      <c r="A28" s="67"/>
      <c r="B28" s="89" t="s">
        <v>144</v>
      </c>
      <c r="C28" s="59"/>
      <c r="D28" s="79">
        <v>260</v>
      </c>
      <c r="E28" s="59">
        <v>500</v>
      </c>
      <c r="F28" s="78">
        <v>861</v>
      </c>
      <c r="G28" s="78">
        <v>1411</v>
      </c>
      <c r="H28" s="79">
        <f t="shared" si="0"/>
        <v>911</v>
      </c>
      <c r="I28" s="146">
        <v>2300</v>
      </c>
      <c r="J28" s="182">
        <f t="shared" si="1"/>
        <v>4.5999999999999996</v>
      </c>
      <c r="K28" s="182">
        <f t="shared" si="2"/>
        <v>1.630049610205528</v>
      </c>
      <c r="L28" s="86" t="s">
        <v>403</v>
      </c>
      <c r="M28" s="81"/>
    </row>
    <row r="29" spans="1:13" ht="14.25" customHeight="1" x14ac:dyDescent="0.2">
      <c r="B29" s="58" t="s">
        <v>145</v>
      </c>
      <c r="C29" s="59"/>
      <c r="D29" s="79">
        <v>2344</v>
      </c>
      <c r="E29" s="59">
        <v>2000</v>
      </c>
      <c r="F29" s="78">
        <v>1100</v>
      </c>
      <c r="G29" s="78">
        <v>1320</v>
      </c>
      <c r="H29" s="79">
        <f t="shared" si="0"/>
        <v>-680</v>
      </c>
      <c r="I29" s="146">
        <v>1440</v>
      </c>
      <c r="J29" s="182">
        <f t="shared" si="1"/>
        <v>0.72</v>
      </c>
      <c r="K29" s="182">
        <f t="shared" si="2"/>
        <v>1.0909090909090908</v>
      </c>
      <c r="L29" s="86"/>
      <c r="M29" s="81"/>
    </row>
    <row r="30" spans="1:13" ht="14.25" customHeight="1" x14ac:dyDescent="0.2">
      <c r="B30" s="58" t="s">
        <v>201</v>
      </c>
      <c r="C30" s="59"/>
      <c r="D30" s="79">
        <v>303</v>
      </c>
      <c r="E30" s="59">
        <v>610</v>
      </c>
      <c r="F30" s="78">
        <v>91</v>
      </c>
      <c r="G30" s="78">
        <v>150</v>
      </c>
      <c r="H30" s="79">
        <f t="shared" si="0"/>
        <v>-460</v>
      </c>
      <c r="I30" s="146">
        <v>300</v>
      </c>
      <c r="J30" s="182">
        <f t="shared" si="1"/>
        <v>0.49180327868852458</v>
      </c>
      <c r="K30" s="182">
        <f t="shared" si="2"/>
        <v>2</v>
      </c>
      <c r="L30" s="86" t="s">
        <v>404</v>
      </c>
      <c r="M30" s="81"/>
    </row>
    <row r="31" spans="1:13" ht="14.25" customHeight="1" x14ac:dyDescent="0.2">
      <c r="A31" s="66" t="s">
        <v>146</v>
      </c>
      <c r="B31" s="67"/>
      <c r="C31" s="65"/>
      <c r="D31" s="79">
        <v>1200</v>
      </c>
      <c r="E31" s="59">
        <v>1100</v>
      </c>
      <c r="F31" s="78">
        <v>350</v>
      </c>
      <c r="G31" s="78">
        <v>550</v>
      </c>
      <c r="H31" s="79">
        <f t="shared" si="0"/>
        <v>-550</v>
      </c>
      <c r="I31" s="146">
        <v>1100</v>
      </c>
      <c r="J31" s="182">
        <f t="shared" si="1"/>
        <v>1</v>
      </c>
      <c r="K31" s="182">
        <f t="shared" si="2"/>
        <v>2</v>
      </c>
      <c r="L31" s="86" t="s">
        <v>405</v>
      </c>
      <c r="M31" s="81"/>
    </row>
    <row r="32" spans="1:13" x14ac:dyDescent="0.2">
      <c r="A32" s="66" t="s">
        <v>147</v>
      </c>
      <c r="B32" s="67"/>
      <c r="C32" s="59"/>
      <c r="D32" s="79"/>
      <c r="E32" s="59"/>
      <c r="F32" s="78"/>
      <c r="G32" s="78"/>
      <c r="H32" s="79"/>
      <c r="J32" s="182"/>
      <c r="K32" s="182"/>
      <c r="L32" s="86"/>
      <c r="M32" s="81"/>
    </row>
    <row r="33" spans="1:15" ht="12.6" customHeight="1" x14ac:dyDescent="0.2">
      <c r="A33" s="67"/>
      <c r="B33" s="67" t="s">
        <v>148</v>
      </c>
      <c r="C33" s="59"/>
      <c r="D33" s="79">
        <v>1423</v>
      </c>
      <c r="E33" s="59">
        <v>2000</v>
      </c>
      <c r="F33" s="78">
        <v>791</v>
      </c>
      <c r="G33" s="78">
        <v>1360</v>
      </c>
      <c r="H33" s="79">
        <f t="shared" si="0"/>
        <v>-640</v>
      </c>
      <c r="I33" s="146">
        <v>5000</v>
      </c>
      <c r="J33" s="182">
        <f t="shared" si="1"/>
        <v>2.5</v>
      </c>
      <c r="K33" s="182">
        <f t="shared" si="2"/>
        <v>3.6764705882352939</v>
      </c>
      <c r="L33" s="86" t="s">
        <v>419</v>
      </c>
      <c r="M33" s="81"/>
    </row>
    <row r="34" spans="1:15" ht="14.25" customHeight="1" x14ac:dyDescent="0.2">
      <c r="A34" s="83"/>
      <c r="B34" s="67" t="s">
        <v>149</v>
      </c>
      <c r="C34" s="67"/>
      <c r="D34" s="78">
        <v>200</v>
      </c>
      <c r="E34" s="59">
        <v>280</v>
      </c>
      <c r="F34" s="78">
        <v>470</v>
      </c>
      <c r="G34" s="78">
        <v>940</v>
      </c>
      <c r="H34" s="79">
        <f t="shared" si="0"/>
        <v>660</v>
      </c>
      <c r="I34" s="146">
        <v>940</v>
      </c>
      <c r="J34" s="182">
        <f t="shared" si="1"/>
        <v>3.3571428571428572</v>
      </c>
      <c r="K34" s="182">
        <f t="shared" si="2"/>
        <v>1</v>
      </c>
      <c r="L34" s="67" t="s">
        <v>406</v>
      </c>
      <c r="M34" s="81"/>
    </row>
    <row r="35" spans="1:15" ht="14.25" customHeight="1" x14ac:dyDescent="0.2">
      <c r="A35" s="83"/>
      <c r="B35" s="67" t="s">
        <v>150</v>
      </c>
      <c r="C35" s="30"/>
      <c r="D35" s="78"/>
      <c r="E35" s="59">
        <v>100</v>
      </c>
      <c r="F35" s="78">
        <v>0</v>
      </c>
      <c r="G35" s="78">
        <v>0</v>
      </c>
      <c r="H35" s="79">
        <f t="shared" si="0"/>
        <v>-100</v>
      </c>
      <c r="I35" s="59" t="s">
        <v>122</v>
      </c>
      <c r="J35" s="182" t="e">
        <f t="shared" si="1"/>
        <v>#VALUE!</v>
      </c>
      <c r="K35" s="182" t="e">
        <f t="shared" si="2"/>
        <v>#VALUE!</v>
      </c>
      <c r="L35" s="67" t="s">
        <v>151</v>
      </c>
      <c r="M35" s="81"/>
    </row>
    <row r="36" spans="1:15" ht="14.25" customHeight="1" x14ac:dyDescent="0.2">
      <c r="A36" s="66" t="s">
        <v>152</v>
      </c>
      <c r="B36" s="67"/>
      <c r="C36" s="30"/>
      <c r="D36" s="78"/>
      <c r="E36" s="59"/>
      <c r="F36" s="78"/>
      <c r="G36" s="78"/>
      <c r="H36" s="79"/>
      <c r="J36" s="182"/>
      <c r="K36" s="182"/>
      <c r="L36" s="67" t="s">
        <v>407</v>
      </c>
      <c r="M36" s="81"/>
    </row>
    <row r="37" spans="1:15" x14ac:dyDescent="0.2">
      <c r="A37" s="83"/>
      <c r="B37" s="67" t="s">
        <v>408</v>
      </c>
      <c r="C37" s="59"/>
      <c r="D37" s="78"/>
      <c r="E37" s="59">
        <v>150</v>
      </c>
      <c r="F37" s="78"/>
      <c r="G37" s="78">
        <v>150</v>
      </c>
      <c r="H37" s="79">
        <f t="shared" si="0"/>
        <v>0</v>
      </c>
      <c r="I37" s="146">
        <v>200</v>
      </c>
      <c r="J37" s="182">
        <f t="shared" si="1"/>
        <v>1.3333333333333333</v>
      </c>
      <c r="K37" s="182">
        <f t="shared" si="2"/>
        <v>1.3333333333333333</v>
      </c>
      <c r="L37" s="91"/>
      <c r="M37" s="81"/>
    </row>
    <row r="38" spans="1:15" s="30" customFormat="1" x14ac:dyDescent="0.2">
      <c r="A38" s="67"/>
      <c r="B38" s="67" t="s">
        <v>153</v>
      </c>
      <c r="D38" s="78">
        <v>46</v>
      </c>
      <c r="E38" s="30">
        <v>50</v>
      </c>
      <c r="F38" s="78">
        <v>50</v>
      </c>
      <c r="G38" s="78">
        <v>50</v>
      </c>
      <c r="H38" s="78">
        <f t="shared" si="0"/>
        <v>0</v>
      </c>
      <c r="I38" s="146">
        <v>50</v>
      </c>
      <c r="J38" s="182">
        <f t="shared" si="1"/>
        <v>1</v>
      </c>
      <c r="K38" s="182">
        <f t="shared" si="2"/>
        <v>1</v>
      </c>
      <c r="L38" s="67"/>
      <c r="M38" s="67"/>
    </row>
    <row r="39" spans="1:15" s="30" customFormat="1" x14ac:dyDescent="0.2">
      <c r="A39" s="67"/>
      <c r="B39" s="67" t="s">
        <v>200</v>
      </c>
      <c r="D39" s="78"/>
      <c r="E39" s="30">
        <v>200</v>
      </c>
      <c r="F39" s="78"/>
      <c r="G39" s="78">
        <v>200</v>
      </c>
      <c r="H39" s="78">
        <f t="shared" si="0"/>
        <v>0</v>
      </c>
      <c r="I39" s="146">
        <v>200</v>
      </c>
      <c r="J39" s="182">
        <f t="shared" si="1"/>
        <v>1</v>
      </c>
      <c r="K39" s="182">
        <f t="shared" si="2"/>
        <v>1</v>
      </c>
      <c r="L39" s="67"/>
      <c r="M39" s="67"/>
    </row>
    <row r="40" spans="1:15" s="30" customFormat="1" ht="18" customHeight="1" x14ac:dyDescent="0.2">
      <c r="A40" s="67"/>
      <c r="B40" s="92" t="s">
        <v>197</v>
      </c>
      <c r="C40" s="59" t="s">
        <v>203</v>
      </c>
      <c r="D40" s="129">
        <f>SUM(D4:D39)</f>
        <v>23573</v>
      </c>
      <c r="E40" s="129">
        <f>SUM(E4:E39)</f>
        <v>24783</v>
      </c>
      <c r="F40" s="129">
        <f>SUM(F4:F39)</f>
        <v>15043</v>
      </c>
      <c r="G40" s="129">
        <f>SUM(G4:G39)</f>
        <v>24139</v>
      </c>
      <c r="H40" s="129">
        <f t="shared" ref="H40:H56" si="3">SUM(G40-E40)</f>
        <v>-644</v>
      </c>
      <c r="I40" s="129">
        <f>SUM(I4:I39)</f>
        <v>30792</v>
      </c>
      <c r="J40" s="182">
        <f t="shared" si="1"/>
        <v>1.2424645926643263</v>
      </c>
      <c r="K40" s="182">
        <f t="shared" si="2"/>
        <v>1.2756120800364554</v>
      </c>
      <c r="L40" s="80">
        <f>SUM(I40-E40)</f>
        <v>6009</v>
      </c>
      <c r="M40" s="67"/>
      <c r="N40" s="54"/>
    </row>
    <row r="41" spans="1:15" s="30" customFormat="1" ht="18" customHeight="1" x14ac:dyDescent="0.25">
      <c r="A41" s="94"/>
      <c r="B41" s="95"/>
      <c r="C41" s="59"/>
      <c r="D41" s="96"/>
      <c r="E41" s="78"/>
      <c r="F41" s="96"/>
      <c r="G41" s="96"/>
      <c r="H41" s="96"/>
      <c r="I41" s="96"/>
      <c r="J41" s="182" t="e">
        <f t="shared" si="1"/>
        <v>#DIV/0!</v>
      </c>
      <c r="K41" s="182"/>
      <c r="L41" s="65"/>
      <c r="M41" s="67"/>
    </row>
    <row r="42" spans="1:15" ht="14.25" customHeight="1" x14ac:dyDescent="0.2">
      <c r="A42" s="66" t="s">
        <v>154</v>
      </c>
      <c r="B42" s="67"/>
      <c r="C42" s="65"/>
      <c r="D42" s="96"/>
      <c r="E42" s="79"/>
      <c r="F42" s="96" t="s">
        <v>428</v>
      </c>
      <c r="G42" s="96">
        <v>3829</v>
      </c>
      <c r="H42" s="97"/>
      <c r="I42" s="98"/>
      <c r="J42" s="182" t="e">
        <f t="shared" si="1"/>
        <v>#DIV/0!</v>
      </c>
      <c r="K42" s="182"/>
      <c r="L42" s="86"/>
      <c r="M42" s="81"/>
      <c r="N42" s="81"/>
    </row>
    <row r="43" spans="1:15" x14ac:dyDescent="0.2">
      <c r="A43" s="67"/>
      <c r="B43" s="67" t="s">
        <v>155</v>
      </c>
      <c r="C43" s="133"/>
      <c r="D43" s="78">
        <v>1075</v>
      </c>
      <c r="E43" s="79">
        <v>3000</v>
      </c>
      <c r="F43" s="96">
        <v>2179</v>
      </c>
      <c r="G43" s="96">
        <v>0</v>
      </c>
      <c r="H43" s="99">
        <f t="shared" si="3"/>
        <v>-3000</v>
      </c>
      <c r="I43" s="100">
        <v>2000</v>
      </c>
      <c r="J43" s="182">
        <f t="shared" si="1"/>
        <v>0.66666666666666663</v>
      </c>
      <c r="K43" s="182" t="e">
        <f t="shared" si="2"/>
        <v>#DIV/0!</v>
      </c>
      <c r="L43" s="101"/>
      <c r="M43" s="102"/>
      <c r="N43" s="81"/>
    </row>
    <row r="44" spans="1:15" ht="14.25" customHeight="1" x14ac:dyDescent="0.2">
      <c r="A44" s="67"/>
      <c r="B44" s="67" t="s">
        <v>380</v>
      </c>
      <c r="C44" s="65"/>
      <c r="D44" s="78"/>
      <c r="E44" s="79">
        <v>200</v>
      </c>
      <c r="F44" s="96">
        <v>200</v>
      </c>
      <c r="G44" s="96">
        <v>0</v>
      </c>
      <c r="H44" s="99">
        <f t="shared" si="3"/>
        <v>-200</v>
      </c>
      <c r="I44" s="103">
        <v>200</v>
      </c>
      <c r="J44" s="182">
        <f t="shared" si="1"/>
        <v>1</v>
      </c>
      <c r="K44" s="182" t="e">
        <f t="shared" si="2"/>
        <v>#DIV/0!</v>
      </c>
      <c r="L44" s="101" t="s">
        <v>409</v>
      </c>
      <c r="M44" s="102"/>
      <c r="N44" s="81"/>
    </row>
    <row r="45" spans="1:15" x14ac:dyDescent="0.2">
      <c r="A45" s="67"/>
      <c r="B45" s="67" t="s">
        <v>54</v>
      </c>
      <c r="C45" s="65"/>
      <c r="D45" s="78">
        <v>1215</v>
      </c>
      <c r="E45" s="79">
        <v>300</v>
      </c>
      <c r="F45" s="96">
        <v>300</v>
      </c>
      <c r="G45" s="96">
        <v>0</v>
      </c>
      <c r="H45" s="99">
        <f t="shared" si="3"/>
        <v>-300</v>
      </c>
      <c r="I45" s="103">
        <v>300</v>
      </c>
      <c r="J45" s="182">
        <f t="shared" si="1"/>
        <v>1</v>
      </c>
      <c r="K45" s="182" t="e">
        <f t="shared" si="2"/>
        <v>#DIV/0!</v>
      </c>
      <c r="L45" s="90" t="s">
        <v>411</v>
      </c>
      <c r="M45" s="104"/>
      <c r="N45" s="81"/>
      <c r="O45" s="77"/>
    </row>
    <row r="46" spans="1:15" x14ac:dyDescent="0.2">
      <c r="A46" s="67"/>
      <c r="B46" s="67" t="s">
        <v>420</v>
      </c>
      <c r="C46" s="65"/>
      <c r="D46" s="96">
        <v>0</v>
      </c>
      <c r="E46" s="79">
        <v>2250</v>
      </c>
      <c r="F46" s="96">
        <v>2250</v>
      </c>
      <c r="G46" s="96">
        <v>1100</v>
      </c>
      <c r="H46" s="105">
        <f>SUM(G46-E46)</f>
        <v>-1150</v>
      </c>
      <c r="I46" s="106"/>
      <c r="J46" s="182">
        <f t="shared" si="1"/>
        <v>0</v>
      </c>
      <c r="K46" s="182">
        <f t="shared" si="2"/>
        <v>0</v>
      </c>
      <c r="L46" s="65" t="s">
        <v>412</v>
      </c>
      <c r="M46" s="81"/>
      <c r="N46" s="81"/>
    </row>
    <row r="47" spans="1:15" x14ac:dyDescent="0.2">
      <c r="A47" s="67"/>
      <c r="B47" s="67" t="s">
        <v>379</v>
      </c>
      <c r="C47" s="65"/>
      <c r="D47" s="96">
        <v>925</v>
      </c>
      <c r="E47" s="79">
        <v>500</v>
      </c>
      <c r="F47" s="96">
        <v>500</v>
      </c>
      <c r="G47" s="96">
        <v>500</v>
      </c>
      <c r="H47" s="99">
        <f t="shared" ref="H47:H49" si="4">SUM(G47-E47)</f>
        <v>0</v>
      </c>
      <c r="I47" s="106">
        <v>500</v>
      </c>
      <c r="J47" s="182">
        <f t="shared" si="1"/>
        <v>1</v>
      </c>
      <c r="K47" s="182">
        <f t="shared" si="2"/>
        <v>1</v>
      </c>
      <c r="L47" s="65" t="s">
        <v>410</v>
      </c>
      <c r="M47" s="81"/>
      <c r="N47" s="81"/>
    </row>
    <row r="48" spans="1:15" x14ac:dyDescent="0.2">
      <c r="A48" s="67"/>
      <c r="B48" s="67" t="s">
        <v>223</v>
      </c>
      <c r="C48" s="65"/>
      <c r="D48" s="96"/>
      <c r="E48" s="79">
        <v>500</v>
      </c>
      <c r="F48" s="96">
        <v>307</v>
      </c>
      <c r="G48" s="96">
        <v>307</v>
      </c>
      <c r="H48" s="99">
        <f t="shared" si="4"/>
        <v>-193</v>
      </c>
      <c r="I48" s="106"/>
      <c r="J48" s="182">
        <f t="shared" si="1"/>
        <v>0</v>
      </c>
      <c r="K48" s="182">
        <f t="shared" si="2"/>
        <v>0</v>
      </c>
      <c r="L48" s="65"/>
      <c r="M48" s="81"/>
      <c r="N48" s="81"/>
    </row>
    <row r="49" spans="1:14" ht="15" thickBot="1" x14ac:dyDescent="0.25">
      <c r="A49" s="58"/>
      <c r="B49" s="58" t="s">
        <v>207</v>
      </c>
      <c r="C49" s="65"/>
      <c r="D49" s="167">
        <f>SUM(D43:D48)</f>
        <v>3215</v>
      </c>
      <c r="E49" s="168">
        <f>SUM(E43:E48)</f>
        <v>6750</v>
      </c>
      <c r="F49" s="169">
        <f>SUM(F43:F48)</f>
        <v>5736</v>
      </c>
      <c r="G49" s="167">
        <f>SUM(G42:G48)</f>
        <v>5736</v>
      </c>
      <c r="H49" s="170">
        <f t="shared" si="4"/>
        <v>-1014</v>
      </c>
      <c r="I49" s="171">
        <f>SUM(I43:I48)</f>
        <v>3000</v>
      </c>
      <c r="J49" s="182">
        <f t="shared" si="1"/>
        <v>0.44444444444444442</v>
      </c>
      <c r="K49" s="182">
        <f t="shared" si="2"/>
        <v>0.52301255230125521</v>
      </c>
      <c r="L49" s="65" t="s">
        <v>4</v>
      </c>
      <c r="M49" s="81"/>
      <c r="N49" s="81"/>
    </row>
    <row r="50" spans="1:14" ht="15" thickTop="1" x14ac:dyDescent="0.2">
      <c r="A50" s="58"/>
      <c r="B50" s="67"/>
      <c r="C50" s="65"/>
      <c r="D50" s="162"/>
      <c r="E50" s="163"/>
      <c r="F50" s="164"/>
      <c r="G50" s="164"/>
      <c r="H50" s="165"/>
      <c r="I50" s="166"/>
      <c r="J50" s="182"/>
      <c r="K50" s="182"/>
      <c r="L50" s="65"/>
      <c r="M50" s="81"/>
      <c r="N50" s="81"/>
    </row>
    <row r="51" spans="1:14" x14ac:dyDescent="0.2">
      <c r="B51" s="144" t="s">
        <v>156</v>
      </c>
      <c r="C51" s="65"/>
      <c r="D51" s="110">
        <v>10001</v>
      </c>
      <c r="E51" s="79">
        <v>3250</v>
      </c>
      <c r="F51" s="96">
        <v>0</v>
      </c>
      <c r="G51" s="96">
        <v>0</v>
      </c>
      <c r="H51" s="99">
        <f t="shared" si="3"/>
        <v>-3250</v>
      </c>
      <c r="I51" s="106">
        <v>5500</v>
      </c>
      <c r="J51" s="182">
        <f t="shared" si="1"/>
        <v>1.6923076923076923</v>
      </c>
      <c r="K51" s="182" t="e">
        <f t="shared" si="2"/>
        <v>#DIV/0!</v>
      </c>
      <c r="L51" s="65">
        <v>5500</v>
      </c>
      <c r="M51" s="81"/>
      <c r="N51" s="81"/>
    </row>
    <row r="52" spans="1:14" x14ac:dyDescent="0.2">
      <c r="A52" s="67"/>
      <c r="B52" s="88"/>
      <c r="C52" s="65"/>
      <c r="D52" s="110"/>
      <c r="E52" s="79"/>
      <c r="F52" s="78">
        <v>8798</v>
      </c>
      <c r="G52" s="96">
        <v>8798</v>
      </c>
      <c r="H52" s="99"/>
      <c r="I52" s="109"/>
      <c r="J52" s="182" t="e">
        <f t="shared" si="1"/>
        <v>#DIV/0!</v>
      </c>
      <c r="K52" s="182">
        <f t="shared" si="2"/>
        <v>0</v>
      </c>
      <c r="L52" s="65" t="s">
        <v>387</v>
      </c>
      <c r="M52" s="81"/>
      <c r="N52" s="81"/>
    </row>
    <row r="53" spans="1:14" x14ac:dyDescent="0.2">
      <c r="A53" s="111"/>
      <c r="B53" s="145" t="s">
        <v>206</v>
      </c>
      <c r="C53" s="59" t="s">
        <v>204</v>
      </c>
      <c r="D53" s="112">
        <f>SUM(D49:D52)</f>
        <v>13216</v>
      </c>
      <c r="E53" s="113">
        <f>SUM(E49:E52)</f>
        <v>10000</v>
      </c>
      <c r="F53" s="114">
        <f t="shared" ref="F53:G53" si="5">SUM(F49:F52)</f>
        <v>14534</v>
      </c>
      <c r="G53" s="114">
        <f t="shared" si="5"/>
        <v>14534</v>
      </c>
      <c r="H53" s="115">
        <f t="shared" si="3"/>
        <v>4534</v>
      </c>
      <c r="I53" s="116">
        <f>SUM(I49:I52)</f>
        <v>8500</v>
      </c>
      <c r="J53" s="182">
        <f t="shared" si="1"/>
        <v>0.85</v>
      </c>
      <c r="K53" s="182">
        <f t="shared" si="2"/>
        <v>0.58483555800192655</v>
      </c>
      <c r="L53" s="59"/>
    </row>
    <row r="54" spans="1:14" x14ac:dyDescent="0.2">
      <c r="A54" s="111"/>
      <c r="B54" s="92"/>
      <c r="C54" s="59"/>
      <c r="D54" s="112"/>
      <c r="E54" s="113"/>
      <c r="F54" s="114"/>
      <c r="G54" s="114"/>
      <c r="H54" s="115"/>
      <c r="I54" s="116"/>
      <c r="J54" s="182"/>
      <c r="K54" s="182"/>
      <c r="L54" s="59"/>
    </row>
    <row r="55" spans="1:14" ht="15" x14ac:dyDescent="0.25">
      <c r="A55" s="117"/>
      <c r="B55" s="92" t="s">
        <v>191</v>
      </c>
      <c r="C55" s="59" t="s">
        <v>205</v>
      </c>
      <c r="D55" s="172">
        <f>SUM(D40+D53)</f>
        <v>36789</v>
      </c>
      <c r="E55" s="173">
        <f t="shared" ref="E55:I55" si="6">SUM(E40+E53)</f>
        <v>34783</v>
      </c>
      <c r="F55" s="174">
        <f t="shared" si="6"/>
        <v>29577</v>
      </c>
      <c r="G55" s="175">
        <f t="shared" si="6"/>
        <v>38673</v>
      </c>
      <c r="H55" s="176">
        <f t="shared" ref="H55" si="7">SUM(G55-E55)</f>
        <v>3890</v>
      </c>
      <c r="I55" s="129">
        <f t="shared" si="6"/>
        <v>39292</v>
      </c>
      <c r="J55" s="182">
        <f t="shared" si="1"/>
        <v>1.1296322916367192</v>
      </c>
      <c r="K55" s="182">
        <f t="shared" si="2"/>
        <v>1.0160059990174024</v>
      </c>
      <c r="L55" s="59"/>
    </row>
    <row r="56" spans="1:14" ht="15" x14ac:dyDescent="0.25">
      <c r="A56" s="66" t="s">
        <v>0</v>
      </c>
      <c r="B56" s="120"/>
      <c r="C56" s="65"/>
      <c r="D56" s="96"/>
      <c r="E56" s="79"/>
      <c r="F56" s="96"/>
      <c r="G56" s="121"/>
      <c r="H56" s="122">
        <f t="shared" si="3"/>
        <v>0</v>
      </c>
      <c r="I56" s="121"/>
      <c r="J56" s="182"/>
      <c r="K56" s="182"/>
      <c r="L56" s="123"/>
      <c r="N56" s="124"/>
    </row>
    <row r="57" spans="1:14" x14ac:dyDescent="0.2">
      <c r="A57" s="67"/>
      <c r="B57" s="67" t="s">
        <v>157</v>
      </c>
      <c r="C57" s="65"/>
      <c r="D57" s="96">
        <v>34148</v>
      </c>
      <c r="E57" s="79">
        <v>35172</v>
      </c>
      <c r="F57" s="96">
        <v>35172</v>
      </c>
      <c r="G57" s="121">
        <v>35172</v>
      </c>
      <c r="H57" s="122"/>
      <c r="I57" s="125">
        <v>37947</v>
      </c>
      <c r="J57" s="182">
        <f>(I57-E57)/E57*100</f>
        <v>7.8897987035141588</v>
      </c>
      <c r="K57" s="182">
        <f t="shared" si="2"/>
        <v>1.0788979870351416</v>
      </c>
      <c r="L57" s="126" t="s">
        <v>421</v>
      </c>
    </row>
    <row r="58" spans="1:14" ht="15" x14ac:dyDescent="0.25">
      <c r="A58" s="67"/>
      <c r="B58" s="67" t="s">
        <v>158</v>
      </c>
      <c r="C58" s="65"/>
      <c r="D58" s="96">
        <v>170</v>
      </c>
      <c r="E58" s="79">
        <v>140</v>
      </c>
      <c r="F58" s="96"/>
      <c r="G58" s="121">
        <v>143</v>
      </c>
      <c r="H58" s="122"/>
      <c r="I58" s="96">
        <v>145</v>
      </c>
      <c r="J58" s="182">
        <f t="shared" si="1"/>
        <v>1.0357142857142858</v>
      </c>
      <c r="K58" s="182">
        <f t="shared" si="2"/>
        <v>1.013986013986014</v>
      </c>
      <c r="L58" s="65"/>
      <c r="N58" s="124"/>
    </row>
    <row r="59" spans="1:14" x14ac:dyDescent="0.2">
      <c r="A59" s="67"/>
      <c r="B59" s="67" t="s">
        <v>159</v>
      </c>
      <c r="C59" s="65"/>
      <c r="D59" s="96"/>
      <c r="E59" s="79"/>
      <c r="F59" s="127"/>
      <c r="G59" s="121"/>
      <c r="H59" s="122"/>
      <c r="I59" s="96">
        <v>0</v>
      </c>
      <c r="J59" s="182"/>
      <c r="K59" s="182"/>
      <c r="L59" s="65"/>
    </row>
    <row r="60" spans="1:14" x14ac:dyDescent="0.2">
      <c r="A60" s="67"/>
      <c r="B60" s="67" t="s">
        <v>160</v>
      </c>
      <c r="C60" s="65"/>
      <c r="D60" s="96">
        <v>250</v>
      </c>
      <c r="E60" s="79">
        <v>0</v>
      </c>
      <c r="F60" s="127"/>
      <c r="G60" s="121">
        <v>0</v>
      </c>
      <c r="H60" s="122"/>
      <c r="I60" s="96"/>
      <c r="J60" s="182"/>
      <c r="K60" s="182"/>
      <c r="L60" s="65"/>
    </row>
    <row r="61" spans="1:14" x14ac:dyDescent="0.2">
      <c r="A61" s="58" t="s">
        <v>161</v>
      </c>
      <c r="B61" s="67"/>
      <c r="C61" s="65"/>
      <c r="D61" s="107">
        <f>SUM(D57:D60)</f>
        <v>34568</v>
      </c>
      <c r="E61" s="108">
        <f>SUM(E57:E60)</f>
        <v>35312</v>
      </c>
      <c r="F61" s="128">
        <f t="shared" ref="F61:I61" si="8">SUM(F57:F60)</f>
        <v>35172</v>
      </c>
      <c r="G61" s="118">
        <f t="shared" si="8"/>
        <v>35315</v>
      </c>
      <c r="H61" s="119">
        <f t="shared" ref="H61" si="9">SUM(G61-E61)</f>
        <v>3</v>
      </c>
      <c r="I61" s="107">
        <f t="shared" si="8"/>
        <v>38092</v>
      </c>
      <c r="J61" s="182">
        <f t="shared" si="1"/>
        <v>1.0787267784322609</v>
      </c>
      <c r="K61" s="182">
        <f t="shared" si="2"/>
        <v>1.0786351408749824</v>
      </c>
      <c r="L61" s="65"/>
    </row>
    <row r="62" spans="1:14" x14ac:dyDescent="0.2">
      <c r="A62" s="67"/>
      <c r="B62" s="89" t="s">
        <v>162</v>
      </c>
      <c r="C62" s="65"/>
      <c r="D62" s="96">
        <v>26236</v>
      </c>
      <c r="E62" s="79"/>
      <c r="F62" s="127">
        <v>8511</v>
      </c>
      <c r="G62" s="121">
        <v>8511</v>
      </c>
      <c r="H62" s="122"/>
      <c r="I62" s="96"/>
      <c r="J62" s="182" t="e">
        <f t="shared" si="1"/>
        <v>#DIV/0!</v>
      </c>
      <c r="K62" s="182">
        <f t="shared" si="2"/>
        <v>0</v>
      </c>
      <c r="L62" s="65" t="s">
        <v>389</v>
      </c>
    </row>
    <row r="63" spans="1:14" x14ac:dyDescent="0.2">
      <c r="A63" s="67"/>
      <c r="B63" s="67"/>
      <c r="C63" s="65"/>
      <c r="D63" s="107">
        <v>0</v>
      </c>
      <c r="E63" s="79"/>
      <c r="F63" s="96">
        <v>2115</v>
      </c>
      <c r="G63" s="121">
        <v>1755</v>
      </c>
      <c r="H63" s="122"/>
      <c r="I63" s="121">
        <v>1200</v>
      </c>
      <c r="J63" s="182" t="e">
        <f t="shared" si="1"/>
        <v>#DIV/0!</v>
      </c>
      <c r="K63" s="182">
        <f t="shared" si="2"/>
        <v>0.68376068376068377</v>
      </c>
      <c r="L63" s="65" t="s">
        <v>378</v>
      </c>
    </row>
    <row r="64" spans="1:14" x14ac:dyDescent="0.2">
      <c r="A64" s="66"/>
      <c r="B64" s="92" t="s">
        <v>163</v>
      </c>
      <c r="C64" s="65"/>
      <c r="D64" s="107">
        <f>SUM(D61:D63)</f>
        <v>60804</v>
      </c>
      <c r="E64" s="108">
        <f t="shared" ref="E64:I64" si="10">SUM(E61:E63)</f>
        <v>35312</v>
      </c>
      <c r="F64" s="107">
        <f t="shared" si="10"/>
        <v>45798</v>
      </c>
      <c r="G64" s="118">
        <f t="shared" si="10"/>
        <v>45581</v>
      </c>
      <c r="H64" s="119">
        <f t="shared" ref="H64" si="11">SUM(G64-E64)</f>
        <v>10269</v>
      </c>
      <c r="I64" s="93">
        <f t="shared" si="10"/>
        <v>39292</v>
      </c>
      <c r="J64" s="182">
        <f t="shared" si="1"/>
        <v>1.112709560489352</v>
      </c>
      <c r="K64" s="182">
        <f t="shared" si="2"/>
        <v>0.86202584410170902</v>
      </c>
      <c r="L64" s="65"/>
    </row>
    <row r="65" spans="1:12" x14ac:dyDescent="0.2">
      <c r="A65" s="66"/>
      <c r="B65" s="67"/>
      <c r="C65" s="65"/>
      <c r="D65" s="96"/>
      <c r="E65" s="79"/>
      <c r="F65" s="96"/>
      <c r="G65" s="121"/>
      <c r="H65" s="122"/>
      <c r="I65" s="121"/>
      <c r="J65" s="182"/>
      <c r="K65" s="182"/>
      <c r="L65" s="65"/>
    </row>
    <row r="66" spans="1:12" x14ac:dyDescent="0.2">
      <c r="A66" s="66"/>
      <c r="B66" s="92" t="s">
        <v>164</v>
      </c>
      <c r="C66" s="65"/>
      <c r="D66" s="96">
        <f t="shared" ref="D66:F66" si="12">SUM(D53+D40)</f>
        <v>36789</v>
      </c>
      <c r="E66" s="79">
        <f t="shared" si="12"/>
        <v>34783</v>
      </c>
      <c r="F66" s="96">
        <f t="shared" si="12"/>
        <v>29577</v>
      </c>
      <c r="G66" s="96">
        <f>SUM(G53+G40)</f>
        <v>38673</v>
      </c>
      <c r="H66" s="122">
        <f t="shared" ref="H66" si="13">SUM(G66-E66)</f>
        <v>3890</v>
      </c>
      <c r="I66" s="96">
        <f t="shared" ref="I66" si="14">SUM(I53+I40)</f>
        <v>39292</v>
      </c>
      <c r="J66" s="182">
        <f t="shared" si="1"/>
        <v>1.1296322916367192</v>
      </c>
      <c r="K66" s="182">
        <f t="shared" si="2"/>
        <v>1.0160059990174024</v>
      </c>
      <c r="L66" s="65"/>
    </row>
    <row r="67" spans="1:12" x14ac:dyDescent="0.2">
      <c r="A67" s="66"/>
      <c r="B67" s="120"/>
      <c r="C67" s="65"/>
      <c r="D67" s="96"/>
      <c r="E67" s="79"/>
      <c r="F67" s="96"/>
      <c r="G67" s="121"/>
      <c r="H67" s="122"/>
      <c r="I67" s="121"/>
      <c r="J67" s="182"/>
      <c r="K67" s="182"/>
      <c r="L67" s="65"/>
    </row>
    <row r="68" spans="1:12" x14ac:dyDescent="0.2">
      <c r="A68" s="66"/>
      <c r="B68" s="92" t="s">
        <v>165</v>
      </c>
      <c r="C68" s="65"/>
      <c r="D68" s="107">
        <f>SUM(D64-D66)</f>
        <v>24015</v>
      </c>
      <c r="E68" s="93">
        <f t="shared" ref="E68:I68" si="15">SUM(E64-E66)</f>
        <v>529</v>
      </c>
      <c r="F68" s="107">
        <f t="shared" si="15"/>
        <v>16221</v>
      </c>
      <c r="G68" s="118">
        <f t="shared" si="15"/>
        <v>6908</v>
      </c>
      <c r="H68" s="118">
        <f t="shared" ref="H68" si="16">SUM(G68-E68)</f>
        <v>6379</v>
      </c>
      <c r="I68" s="129">
        <f t="shared" si="15"/>
        <v>0</v>
      </c>
      <c r="J68" s="182">
        <f t="shared" si="1"/>
        <v>0</v>
      </c>
      <c r="K68" s="182">
        <f t="shared" si="2"/>
        <v>0</v>
      </c>
      <c r="L68" s="65"/>
    </row>
    <row r="69" spans="1:12" ht="12.75" x14ac:dyDescent="0.2">
      <c r="A69" s="66"/>
      <c r="B69" s="67"/>
      <c r="C69" s="65"/>
      <c r="D69" s="78"/>
      <c r="E69" s="79"/>
      <c r="F69" s="122"/>
      <c r="G69" s="121"/>
      <c r="H69" s="122"/>
      <c r="I69" s="121"/>
      <c r="J69" s="67"/>
      <c r="K69" s="67"/>
      <c r="L69" s="65"/>
    </row>
    <row r="70" spans="1:12" ht="12.75" x14ac:dyDescent="0.2">
      <c r="A70" s="66"/>
      <c r="B70" s="67"/>
      <c r="C70" s="65"/>
      <c r="D70" s="130"/>
      <c r="E70" s="71" t="s">
        <v>166</v>
      </c>
      <c r="F70" s="71"/>
      <c r="G70" s="58" t="s">
        <v>167</v>
      </c>
      <c r="H70" s="65"/>
      <c r="I70" s="58" t="s">
        <v>168</v>
      </c>
      <c r="J70" s="58"/>
      <c r="K70" s="58"/>
      <c r="L70" s="65"/>
    </row>
    <row r="71" spans="1:12" ht="15" x14ac:dyDescent="0.25">
      <c r="A71" s="117"/>
      <c r="B71" s="58" t="s">
        <v>169</v>
      </c>
      <c r="C71" s="65"/>
      <c r="D71" s="130"/>
      <c r="E71" s="131">
        <v>11443</v>
      </c>
      <c r="F71" s="71"/>
      <c r="G71" s="58">
        <v>10288</v>
      </c>
      <c r="H71" s="65"/>
      <c r="I71" s="67">
        <v>23000</v>
      </c>
      <c r="J71" s="67" t="s">
        <v>427</v>
      </c>
      <c r="K71" s="67"/>
      <c r="L71" s="59"/>
    </row>
    <row r="72" spans="1:12" ht="15" x14ac:dyDescent="0.25">
      <c r="A72" s="117"/>
      <c r="B72" s="67" t="s">
        <v>104</v>
      </c>
      <c r="C72" s="65"/>
      <c r="D72" s="130"/>
      <c r="E72" s="80">
        <v>10293</v>
      </c>
      <c r="F72" s="65"/>
      <c r="G72" s="67">
        <v>9838</v>
      </c>
      <c r="H72" s="65"/>
      <c r="I72" s="67">
        <v>18500</v>
      </c>
      <c r="J72" s="67"/>
      <c r="K72" s="67"/>
      <c r="L72" s="59"/>
    </row>
    <row r="73" spans="1:12" ht="15" x14ac:dyDescent="0.25">
      <c r="A73" s="117"/>
      <c r="B73" s="67" t="s">
        <v>423</v>
      </c>
      <c r="C73" s="65"/>
      <c r="D73" s="130"/>
      <c r="E73" s="80">
        <v>1150</v>
      </c>
      <c r="F73" s="65"/>
      <c r="G73" s="67">
        <v>450</v>
      </c>
      <c r="H73" s="65"/>
      <c r="I73" s="67">
        <v>4500</v>
      </c>
      <c r="J73" s="67"/>
      <c r="K73" s="67"/>
      <c r="L73" s="59"/>
    </row>
    <row r="74" spans="1:12" ht="15" x14ac:dyDescent="0.25">
      <c r="A74" s="117"/>
      <c r="B74" s="67"/>
      <c r="C74" s="65"/>
      <c r="D74" s="130"/>
      <c r="E74" s="80"/>
      <c r="F74" s="65"/>
      <c r="G74" s="67"/>
      <c r="H74" s="65"/>
      <c r="I74" s="67"/>
      <c r="J74" s="67"/>
      <c r="K74" s="67"/>
      <c r="L74" s="59"/>
    </row>
    <row r="75" spans="1:12" ht="15" x14ac:dyDescent="0.25">
      <c r="A75" s="117"/>
      <c r="B75" s="58" t="s">
        <v>381</v>
      </c>
      <c r="C75" s="65"/>
      <c r="D75" s="130"/>
      <c r="E75" s="80"/>
      <c r="F75" s="71"/>
      <c r="G75" s="58"/>
      <c r="H75" s="65"/>
      <c r="I75" s="71"/>
      <c r="J75" s="71"/>
      <c r="K75" s="71"/>
      <c r="L75" s="59"/>
    </row>
    <row r="76" spans="1:12" ht="15" x14ac:dyDescent="0.25">
      <c r="A76" s="117"/>
      <c r="B76" s="58" t="s">
        <v>167</v>
      </c>
      <c r="C76" s="65"/>
      <c r="D76" s="130">
        <v>21755</v>
      </c>
      <c r="E76" s="80" t="s">
        <v>171</v>
      </c>
      <c r="F76" s="71"/>
      <c r="G76" s="58"/>
      <c r="H76" s="65"/>
      <c r="I76" s="71"/>
      <c r="J76" s="71"/>
      <c r="K76" s="71"/>
      <c r="L76" s="59"/>
    </row>
    <row r="77" spans="1:12" ht="15" x14ac:dyDescent="0.25">
      <c r="A77" s="117"/>
      <c r="B77" s="58" t="s">
        <v>166</v>
      </c>
      <c r="C77" s="65"/>
      <c r="D77" s="130">
        <v>11443</v>
      </c>
      <c r="E77" s="80"/>
      <c r="F77" s="71"/>
      <c r="G77" s="58"/>
      <c r="H77" s="65"/>
      <c r="I77" s="71"/>
      <c r="J77" s="71"/>
      <c r="K77" s="71"/>
      <c r="L77" s="59"/>
    </row>
    <row r="78" spans="1:12" ht="15" x14ac:dyDescent="0.25">
      <c r="A78" s="117"/>
      <c r="B78" s="67" t="s">
        <v>172</v>
      </c>
      <c r="C78" s="65"/>
      <c r="D78" s="130">
        <v>3254</v>
      </c>
      <c r="E78" s="80"/>
      <c r="F78" s="71"/>
      <c r="G78" s="58"/>
      <c r="H78" s="65"/>
      <c r="I78" s="71"/>
      <c r="J78" s="71"/>
      <c r="K78" s="71"/>
      <c r="L78" s="59"/>
    </row>
    <row r="79" spans="1:12" ht="15" x14ac:dyDescent="0.25">
      <c r="A79" s="117"/>
      <c r="B79" s="67" t="s">
        <v>173</v>
      </c>
      <c r="C79" s="65"/>
      <c r="D79" s="130">
        <v>27024.95</v>
      </c>
      <c r="E79" s="80"/>
      <c r="F79" s="71"/>
      <c r="G79" s="67"/>
      <c r="H79" s="65"/>
      <c r="I79" s="65"/>
      <c r="J79" s="65"/>
      <c r="K79" s="65"/>
      <c r="L79" s="59"/>
    </row>
    <row r="80" spans="1:12" ht="15" x14ac:dyDescent="0.25">
      <c r="A80" s="117"/>
      <c r="B80" s="67" t="s">
        <v>174</v>
      </c>
      <c r="C80" s="65"/>
      <c r="D80" s="130">
        <v>34500</v>
      </c>
      <c r="E80" s="80"/>
      <c r="F80" s="65"/>
      <c r="G80" s="67"/>
      <c r="H80" s="65"/>
      <c r="I80" s="65"/>
      <c r="J80" s="65"/>
      <c r="K80" s="65"/>
      <c r="L80" s="59"/>
    </row>
    <row r="81" spans="1:12" ht="15" x14ac:dyDescent="0.25">
      <c r="A81" s="117"/>
      <c r="B81" s="67"/>
      <c r="C81" s="65"/>
      <c r="D81" s="130">
        <v>13977</v>
      </c>
      <c r="E81" s="80"/>
      <c r="F81" s="65"/>
      <c r="G81" s="67"/>
      <c r="H81" s="65"/>
      <c r="I81" s="65"/>
      <c r="J81" s="65"/>
      <c r="K81" s="65"/>
      <c r="L81" s="59"/>
    </row>
    <row r="82" spans="1:12" x14ac:dyDescent="0.2">
      <c r="B82" s="67"/>
      <c r="C82" s="65"/>
      <c r="D82" s="130"/>
      <c r="E82" s="65"/>
      <c r="F82" s="65"/>
      <c r="G82" s="67"/>
      <c r="H82" s="65"/>
      <c r="I82" s="86"/>
      <c r="J82" s="86"/>
      <c r="K82" s="86"/>
      <c r="L82" s="59"/>
    </row>
    <row r="83" spans="1:12" x14ac:dyDescent="0.2">
      <c r="B83" s="58" t="s">
        <v>175</v>
      </c>
      <c r="C83" s="65"/>
      <c r="D83" s="130"/>
      <c r="E83" s="65"/>
      <c r="F83" s="133" t="s">
        <v>176</v>
      </c>
      <c r="G83" s="134" t="s">
        <v>177</v>
      </c>
      <c r="H83" s="65" t="s">
        <v>178</v>
      </c>
      <c r="I83" s="86"/>
      <c r="J83" s="86"/>
      <c r="K83" s="86"/>
      <c r="L83" s="59"/>
    </row>
    <row r="84" spans="1:12" x14ac:dyDescent="0.2">
      <c r="B84" s="67" t="s">
        <v>179</v>
      </c>
      <c r="C84" s="65"/>
      <c r="D84" s="130" t="s">
        <v>180</v>
      </c>
      <c r="E84" s="65"/>
      <c r="F84" s="180">
        <v>32835</v>
      </c>
      <c r="G84" s="180">
        <v>71.180000000000007</v>
      </c>
      <c r="H84" s="65"/>
      <c r="I84" s="86"/>
      <c r="J84" s="86"/>
      <c r="K84" s="86"/>
      <c r="L84" s="59"/>
    </row>
    <row r="85" spans="1:12" ht="15" x14ac:dyDescent="0.25">
      <c r="A85" s="137"/>
      <c r="B85" s="67"/>
      <c r="C85" s="65"/>
      <c r="D85" s="130"/>
      <c r="E85" s="65"/>
      <c r="F85" s="180">
        <v>33820</v>
      </c>
      <c r="G85" s="178">
        <v>73.290000000000006</v>
      </c>
      <c r="H85" s="65"/>
      <c r="I85" s="86"/>
      <c r="J85" s="86"/>
      <c r="K85" s="86"/>
      <c r="L85" s="59"/>
    </row>
    <row r="86" spans="1:12" ht="15" x14ac:dyDescent="0.25">
      <c r="A86" s="117"/>
      <c r="B86" s="67" t="s">
        <v>181</v>
      </c>
      <c r="C86" s="65"/>
      <c r="D86" s="139"/>
      <c r="E86" s="139"/>
      <c r="F86" s="140">
        <v>34477</v>
      </c>
      <c r="G86" s="178">
        <v>74.709999999999994</v>
      </c>
      <c r="H86" s="65"/>
      <c r="I86" s="141"/>
      <c r="J86" s="141"/>
      <c r="K86" s="141"/>
      <c r="L86" s="59"/>
    </row>
    <row r="87" spans="1:12" x14ac:dyDescent="0.2">
      <c r="A87"/>
      <c r="B87" s="67" t="s">
        <v>182</v>
      </c>
      <c r="C87" s="65"/>
      <c r="D87" s="130"/>
      <c r="E87" s="65"/>
      <c r="F87" s="91">
        <v>34148</v>
      </c>
      <c r="G87" s="178">
        <v>74</v>
      </c>
      <c r="H87" s="65"/>
      <c r="I87" s="65"/>
      <c r="J87" s="65"/>
      <c r="K87" s="65"/>
      <c r="L87" s="59"/>
    </row>
    <row r="88" spans="1:12" x14ac:dyDescent="0.2">
      <c r="A88"/>
      <c r="B88" s="92"/>
      <c r="C88" s="65"/>
      <c r="D88" s="130"/>
      <c r="E88" s="89"/>
      <c r="F88" s="91">
        <v>35172</v>
      </c>
      <c r="G88" s="178">
        <v>76</v>
      </c>
      <c r="H88" s="65"/>
      <c r="I88" s="65"/>
      <c r="J88" s="65"/>
      <c r="K88" s="65"/>
      <c r="L88" s="59"/>
    </row>
    <row r="89" spans="1:12" x14ac:dyDescent="0.2">
      <c r="A89"/>
      <c r="B89" s="92" t="s">
        <v>413</v>
      </c>
      <c r="C89" s="65"/>
      <c r="D89" s="130"/>
      <c r="E89" s="142"/>
      <c r="F89" s="179"/>
      <c r="G89" s="138"/>
      <c r="H89" s="65"/>
      <c r="I89" s="65"/>
      <c r="J89" s="65"/>
      <c r="K89" s="65"/>
      <c r="L89" s="59"/>
    </row>
    <row r="90" spans="1:12" x14ac:dyDescent="0.2">
      <c r="A90"/>
      <c r="B90" s="92"/>
      <c r="C90" s="65"/>
      <c r="D90" s="130"/>
      <c r="E90" s="65" t="s">
        <v>422</v>
      </c>
      <c r="F90" s="179">
        <v>37947</v>
      </c>
      <c r="G90" s="136">
        <v>81.96</v>
      </c>
      <c r="H90" s="65"/>
      <c r="I90" s="65"/>
      <c r="J90" s="65"/>
      <c r="K90" s="65"/>
      <c r="L90" s="59"/>
    </row>
    <row r="91" spans="1:12" x14ac:dyDescent="0.2">
      <c r="B91" s="132" t="s">
        <v>183</v>
      </c>
      <c r="C91" s="65"/>
      <c r="D91" s="130">
        <v>23551</v>
      </c>
      <c r="E91" s="65"/>
      <c r="F91" s="86"/>
      <c r="G91" s="65"/>
      <c r="H91" s="65"/>
      <c r="I91" s="65"/>
      <c r="J91" s="65"/>
      <c r="K91" s="65"/>
      <c r="L91" s="59"/>
    </row>
    <row r="92" spans="1:12" x14ac:dyDescent="0.2">
      <c r="B92" s="67" t="s">
        <v>184</v>
      </c>
      <c r="C92" s="65"/>
      <c r="D92" s="130">
        <v>24029</v>
      </c>
      <c r="E92" s="65"/>
      <c r="F92" s="86" t="s">
        <v>185</v>
      </c>
      <c r="G92" s="65"/>
      <c r="H92" s="65"/>
      <c r="I92" s="135"/>
      <c r="J92" s="135"/>
      <c r="K92" s="135"/>
      <c r="L92" s="59"/>
    </row>
    <row r="93" spans="1:12" x14ac:dyDescent="0.2">
      <c r="B93" s="67" t="s">
        <v>174</v>
      </c>
      <c r="C93" s="65"/>
      <c r="D93" s="130">
        <v>23660</v>
      </c>
      <c r="E93" s="65"/>
      <c r="F93" s="86" t="s">
        <v>186</v>
      </c>
      <c r="G93" s="65"/>
      <c r="H93" s="65"/>
      <c r="I93" s="65"/>
      <c r="J93" s="65"/>
      <c r="K93" s="65"/>
      <c r="L93" s="59"/>
    </row>
    <row r="94" spans="1:12" x14ac:dyDescent="0.2">
      <c r="B94" s="67" t="s">
        <v>173</v>
      </c>
      <c r="C94" s="65"/>
      <c r="D94" s="130">
        <v>25000</v>
      </c>
      <c r="E94" s="65"/>
      <c r="F94" s="65" t="s">
        <v>187</v>
      </c>
      <c r="G94" s="65"/>
      <c r="H94" s="65"/>
      <c r="I94" s="65"/>
      <c r="J94" s="65"/>
      <c r="K94" s="65"/>
      <c r="L94" s="59"/>
    </row>
    <row r="95" spans="1:12" x14ac:dyDescent="0.2">
      <c r="B95" s="67" t="s">
        <v>172</v>
      </c>
      <c r="C95" s="65"/>
      <c r="D95" s="130">
        <v>32835</v>
      </c>
      <c r="E95" s="65"/>
      <c r="F95" s="86" t="s">
        <v>188</v>
      </c>
      <c r="G95" s="65"/>
      <c r="H95" s="65"/>
      <c r="I95" s="65"/>
      <c r="J95" s="65"/>
      <c r="K95" s="65"/>
      <c r="L95" s="59"/>
    </row>
    <row r="96" spans="1:12" x14ac:dyDescent="0.2">
      <c r="B96" s="67" t="s">
        <v>166</v>
      </c>
      <c r="C96" s="65"/>
      <c r="D96" s="130">
        <v>34148</v>
      </c>
      <c r="E96" s="65"/>
      <c r="F96" s="86" t="s">
        <v>189</v>
      </c>
      <c r="G96" s="65" t="s">
        <v>190</v>
      </c>
      <c r="H96" s="65"/>
      <c r="I96" s="65"/>
      <c r="J96" s="65"/>
      <c r="K96" s="65"/>
      <c r="L96" s="59"/>
    </row>
    <row r="97" spans="2:12" x14ac:dyDescent="0.2">
      <c r="B97" s="67" t="s">
        <v>167</v>
      </c>
      <c r="C97" s="65"/>
      <c r="D97" s="130">
        <v>35172</v>
      </c>
      <c r="E97" s="65"/>
      <c r="F97" s="65" t="s">
        <v>382</v>
      </c>
      <c r="G97" s="65"/>
      <c r="H97" s="65"/>
      <c r="I97" s="65"/>
      <c r="J97" s="65"/>
      <c r="K97" s="65"/>
      <c r="L97" s="59"/>
    </row>
    <row r="98" spans="2:12" x14ac:dyDescent="0.2">
      <c r="B98" s="67"/>
      <c r="C98" s="65"/>
      <c r="D98" s="130"/>
      <c r="E98" s="65"/>
      <c r="F98" s="65"/>
      <c r="G98" s="65"/>
      <c r="H98" s="65"/>
      <c r="I98" s="65"/>
      <c r="J98" s="65"/>
      <c r="K98" s="65"/>
      <c r="L98" s="59"/>
    </row>
    <row r="99" spans="2:12" x14ac:dyDescent="0.2">
      <c r="B99" s="67"/>
      <c r="C99" s="65"/>
      <c r="D99" s="130"/>
      <c r="E99" s="65"/>
      <c r="F99" s="65"/>
      <c r="G99" s="65"/>
      <c r="H99" s="65"/>
      <c r="I99" s="65"/>
      <c r="J99" s="65"/>
      <c r="K99" s="65"/>
      <c r="L99" s="59"/>
    </row>
    <row r="100" spans="2:12" x14ac:dyDescent="0.2">
      <c r="B100" s="67"/>
      <c r="C100" s="65"/>
      <c r="D100" s="130"/>
      <c r="E100" s="65"/>
      <c r="F100" s="65"/>
      <c r="G100" s="65"/>
      <c r="H100" s="65"/>
      <c r="I100" s="65"/>
      <c r="J100" s="65"/>
      <c r="K100" s="65"/>
      <c r="L100" s="59"/>
    </row>
    <row r="101" spans="2:12" x14ac:dyDescent="0.2">
      <c r="B101" s="67"/>
    </row>
    <row r="102" spans="2:12" x14ac:dyDescent="0.2">
      <c r="B102" s="67"/>
    </row>
    <row r="103" spans="2:12" x14ac:dyDescent="0.2">
      <c r="B103" s="67"/>
    </row>
    <row r="104" spans="2:12" x14ac:dyDescent="0.2">
      <c r="B104" s="67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R and P, bank rec, budget</vt:lpstr>
      <vt:lpstr>Sheet1</vt:lpstr>
      <vt:lpstr>Bank reconciliation</vt:lpstr>
      <vt:lpstr>Reserves</vt:lpstr>
      <vt:lpstr>Budget 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Benham</dc:creator>
  <cp:lastModifiedBy>easto</cp:lastModifiedBy>
  <cp:lastPrinted>2022-12-01T13:43:24Z</cp:lastPrinted>
  <dcterms:created xsi:type="dcterms:W3CDTF">2012-04-02T10:31:00Z</dcterms:created>
  <dcterms:modified xsi:type="dcterms:W3CDTF">2023-01-03T15:51:10Z</dcterms:modified>
</cp:coreProperties>
</file>