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0E2E6309-AE4E-4CCD-9221-12C9CB857072}" xr6:coauthVersionLast="47" xr6:coauthVersionMax="47" xr10:uidLastSave="{00000000-0000-0000-0000-000000000000}"/>
  <bookViews>
    <workbookView xWindow="2550" yWindow="0" windowWidth="17010" windowHeight="10920" activeTab="1" xr2:uid="{00000000-000D-0000-FFFF-FFFF00000000}"/>
  </bookViews>
  <sheets>
    <sheet name=" R and P, bank rec, budget" sheetId="1" r:id="rId1"/>
    <sheet name="Report June" sheetId="12" r:id="rId2"/>
    <sheet name="Report May" sheetId="11" r:id="rId3"/>
    <sheet name="Report April" sheetId="8" r:id="rId4"/>
    <sheet name="Bank rec template" sheetId="4" r:id="rId5"/>
    <sheet name="PF budget only" sheetId="7" r:id="rId6"/>
    <sheet name="Sheet1" sheetId="9" r:id="rId7"/>
    <sheet name="Budget setting" sheetId="6" r:id="rId8"/>
    <sheet name="Sheet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2" l="1"/>
  <c r="D76" i="12" s="1"/>
  <c r="T265" i="1"/>
  <c r="S265" i="1"/>
  <c r="R265" i="1"/>
  <c r="Q265" i="1"/>
  <c r="P265" i="1"/>
  <c r="O265" i="1"/>
  <c r="N265" i="1"/>
  <c r="M265" i="1"/>
  <c r="L265" i="1"/>
  <c r="K265" i="1"/>
  <c r="K250" i="1"/>
  <c r="G47" i="1"/>
  <c r="K266" i="1"/>
  <c r="K236" i="1"/>
  <c r="K237" i="1"/>
  <c r="J236" i="1"/>
  <c r="J237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7" i="1"/>
  <c r="G38" i="1" s="1"/>
  <c r="G36" i="1"/>
  <c r="G35" i="1"/>
  <c r="F228" i="1"/>
  <c r="G18" i="1"/>
  <c r="G17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I237" i="1" s="1"/>
  <c r="K19" i="1"/>
  <c r="J19" i="1"/>
  <c r="I19" i="1"/>
  <c r="H19" i="1"/>
  <c r="H297" i="1"/>
  <c r="H298" i="1" s="1"/>
  <c r="H160" i="1"/>
  <c r="I305" i="1"/>
  <c r="G305" i="1" s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5" i="1"/>
  <c r="G14" i="1"/>
  <c r="G13" i="1"/>
  <c r="G12" i="1"/>
  <c r="G11" i="1"/>
  <c r="G10" i="1"/>
  <c r="G9" i="1"/>
  <c r="G8" i="1"/>
  <c r="G7" i="1"/>
  <c r="G6" i="1"/>
  <c r="G5" i="1"/>
  <c r="G4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R456" i="1"/>
  <c r="Q456" i="1"/>
  <c r="P456" i="1"/>
  <c r="O456" i="1"/>
  <c r="N456" i="1"/>
  <c r="M456" i="1"/>
  <c r="L456" i="1"/>
  <c r="K456" i="1"/>
  <c r="J456" i="1"/>
  <c r="I456" i="1"/>
  <c r="G456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C379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C365" i="1"/>
  <c r="C361" i="1"/>
  <c r="C355" i="1"/>
  <c r="C352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C347" i="1"/>
  <c r="C342" i="1"/>
  <c r="C336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C328" i="1"/>
  <c r="C324" i="1"/>
  <c r="R318" i="1"/>
  <c r="Q318" i="1"/>
  <c r="P318" i="1"/>
  <c r="O318" i="1"/>
  <c r="N318" i="1"/>
  <c r="M318" i="1"/>
  <c r="L318" i="1"/>
  <c r="K318" i="1"/>
  <c r="J318" i="1"/>
  <c r="C318" i="1"/>
  <c r="C313" i="1"/>
  <c r="F255" i="1"/>
  <c r="G66" i="7"/>
  <c r="C83" i="1"/>
  <c r="Q219" i="1" s="1"/>
  <c r="Q228" i="1"/>
  <c r="X211" i="1"/>
  <c r="W211" i="1"/>
  <c r="T237" i="1" s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P187" i="1"/>
  <c r="V187" i="1"/>
  <c r="S237" i="1" s="1"/>
  <c r="C69" i="1"/>
  <c r="P219" i="1" s="1"/>
  <c r="P228" i="1"/>
  <c r="L187" i="1"/>
  <c r="G19" i="1" l="1"/>
  <c r="T236" i="1"/>
  <c r="I318" i="1"/>
  <c r="I236" i="1"/>
  <c r="G211" i="1"/>
  <c r="O228" i="1"/>
  <c r="Q172" i="1"/>
  <c r="X172" i="1"/>
  <c r="C65" i="1"/>
  <c r="H172" i="1"/>
  <c r="N228" i="1"/>
  <c r="X160" i="1"/>
  <c r="L160" i="1"/>
  <c r="Q160" i="1"/>
  <c r="G160" i="1"/>
  <c r="C59" i="1"/>
  <c r="N219" i="1" s="1"/>
  <c r="T160" i="1"/>
  <c r="Q237" i="1" s="1"/>
  <c r="Q145" i="1"/>
  <c r="X145" i="1"/>
  <c r="L145" i="1"/>
  <c r="G145" i="1"/>
  <c r="M228" i="1"/>
  <c r="X125" i="1"/>
  <c r="W125" i="1"/>
  <c r="V125" i="1"/>
  <c r="U125" i="1"/>
  <c r="T125" i="1"/>
  <c r="S125" i="1"/>
  <c r="R125" i="1"/>
  <c r="O237" i="1" s="1"/>
  <c r="Q125" i="1"/>
  <c r="P125" i="1"/>
  <c r="O125" i="1"/>
  <c r="N125" i="1"/>
  <c r="M125" i="1"/>
  <c r="L125" i="1"/>
  <c r="K125" i="1"/>
  <c r="J125" i="1"/>
  <c r="I125" i="1"/>
  <c r="H125" i="1"/>
  <c r="G125" i="1"/>
  <c r="L228" i="1"/>
  <c r="C51" i="1"/>
  <c r="L219" i="1" s="1"/>
  <c r="K228" i="1"/>
  <c r="C46" i="1"/>
  <c r="K219" i="1" s="1"/>
  <c r="C66" i="7"/>
  <c r="K68" i="7"/>
  <c r="K67" i="7"/>
  <c r="O236" i="1" l="1"/>
  <c r="K69" i="7"/>
  <c r="K71" i="7" s="1"/>
  <c r="J228" i="1"/>
  <c r="C40" i="1"/>
  <c r="J219" i="1" s="1"/>
  <c r="X89" i="1"/>
  <c r="W89" i="1"/>
  <c r="V89" i="1"/>
  <c r="U89" i="1"/>
  <c r="M248" i="1" s="1"/>
  <c r="T89" i="1"/>
  <c r="S89" i="1"/>
  <c r="R89" i="1"/>
  <c r="Q89" i="1"/>
  <c r="P89" i="1"/>
  <c r="M237" i="1" s="1"/>
  <c r="O89" i="1"/>
  <c r="N89" i="1"/>
  <c r="M89" i="1"/>
  <c r="L89" i="1"/>
  <c r="K89" i="1"/>
  <c r="J89" i="1"/>
  <c r="I89" i="1"/>
  <c r="H89" i="1"/>
  <c r="G89" i="1"/>
  <c r="Y89" i="1"/>
  <c r="Q74" i="1"/>
  <c r="G74" i="1"/>
  <c r="I228" i="1"/>
  <c r="X74" i="1"/>
  <c r="W74" i="1"/>
  <c r="V74" i="1"/>
  <c r="U74" i="1"/>
  <c r="T74" i="1"/>
  <c r="S74" i="1"/>
  <c r="R74" i="1"/>
  <c r="P74" i="1"/>
  <c r="O74" i="1"/>
  <c r="L237" i="1" s="1"/>
  <c r="N74" i="1"/>
  <c r="M74" i="1"/>
  <c r="L74" i="1"/>
  <c r="K74" i="1"/>
  <c r="L236" i="1" s="1"/>
  <c r="J74" i="1"/>
  <c r="I74" i="1"/>
  <c r="H74" i="1"/>
  <c r="C29" i="1"/>
  <c r="I219" i="1" s="1"/>
  <c r="C25" i="1"/>
  <c r="H219" i="1" s="1"/>
  <c r="H228" i="1"/>
  <c r="G228" i="1"/>
  <c r="C19" i="1"/>
  <c r="C12" i="1"/>
  <c r="I285" i="1"/>
  <c r="F278" i="1"/>
  <c r="O219" i="1"/>
  <c r="C56" i="1"/>
  <c r="M219" i="1" s="1"/>
  <c r="I278" i="1"/>
  <c r="G187" i="1"/>
  <c r="X187" i="1"/>
  <c r="Q187" i="1"/>
  <c r="U187" i="1"/>
  <c r="V172" i="1"/>
  <c r="W187" i="1"/>
  <c r="H187" i="1"/>
  <c r="T172" i="1"/>
  <c r="N172" i="1"/>
  <c r="G172" i="1"/>
  <c r="U172" i="1"/>
  <c r="S172" i="1"/>
  <c r="L172" i="1"/>
  <c r="U160" i="1"/>
  <c r="V145" i="1"/>
  <c r="H145" i="1"/>
  <c r="T145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M236" i="1" l="1"/>
  <c r="R248" i="1"/>
  <c r="R237" i="1"/>
  <c r="I247" i="1"/>
  <c r="I266" i="1"/>
  <c r="K40" i="6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J265" i="1"/>
  <c r="I265" i="1"/>
  <c r="O250" i="1"/>
  <c r="G264" i="1"/>
  <c r="G263" i="1"/>
  <c r="G262" i="1"/>
  <c r="G261" i="1"/>
  <c r="G260" i="1"/>
  <c r="I105" i="1"/>
  <c r="G259" i="1"/>
  <c r="X105" i="1"/>
  <c r="W105" i="1"/>
  <c r="V105" i="1"/>
  <c r="N250" i="1" s="1"/>
  <c r="U105" i="1"/>
  <c r="T105" i="1"/>
  <c r="N247" i="1" s="1"/>
  <c r="S105" i="1"/>
  <c r="R105" i="1"/>
  <c r="Q105" i="1"/>
  <c r="N237" i="1" s="1"/>
  <c r="P105" i="1"/>
  <c r="O105" i="1"/>
  <c r="N105" i="1"/>
  <c r="M105" i="1"/>
  <c r="N236" i="1" s="1"/>
  <c r="M247" i="1"/>
  <c r="T278" i="1"/>
  <c r="S278" i="1"/>
  <c r="R278" i="1"/>
  <c r="Q278" i="1"/>
  <c r="P278" i="1"/>
  <c r="O278" i="1"/>
  <c r="N278" i="1"/>
  <c r="M278" i="1"/>
  <c r="L278" i="1"/>
  <c r="L247" i="1"/>
  <c r="V55" i="1"/>
  <c r="U55" i="1"/>
  <c r="K248" i="1" s="1"/>
  <c r="T55" i="1"/>
  <c r="K247" i="1" s="1"/>
  <c r="K278" i="1"/>
  <c r="J278" i="1"/>
  <c r="X255" i="1"/>
  <c r="W255" i="1"/>
  <c r="V255" i="1"/>
  <c r="U255" i="1"/>
  <c r="G216" i="1"/>
  <c r="Q216" i="1"/>
  <c r="P216" i="1"/>
  <c r="O216" i="1"/>
  <c r="N216" i="1"/>
  <c r="M216" i="1"/>
  <c r="L216" i="1"/>
  <c r="K216" i="1"/>
  <c r="J216" i="1"/>
  <c r="I216" i="1"/>
  <c r="H216" i="1"/>
  <c r="S247" i="1"/>
  <c r="R247" i="1"/>
  <c r="Q247" i="1"/>
  <c r="P247" i="1"/>
  <c r="O247" i="1"/>
  <c r="J247" i="1"/>
  <c r="S250" i="1"/>
  <c r="Q250" i="1"/>
  <c r="P250" i="1"/>
  <c r="L250" i="1"/>
  <c r="J250" i="1"/>
  <c r="I250" i="1"/>
  <c r="G254" i="1"/>
  <c r="H254" i="1" s="1"/>
  <c r="G251" i="1"/>
  <c r="H251" i="1" s="1"/>
  <c r="G249" i="1"/>
  <c r="H249" i="1" s="1"/>
  <c r="G243" i="1"/>
  <c r="H243" i="1" s="1"/>
  <c r="G242" i="1"/>
  <c r="H242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G271" i="1"/>
  <c r="H271" i="1" s="1"/>
  <c r="F265" i="1"/>
  <c r="T247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F267" i="1" l="1"/>
  <c r="I64" i="6"/>
  <c r="K61" i="6"/>
  <c r="J61" i="6"/>
  <c r="I53" i="6"/>
  <c r="K49" i="6"/>
  <c r="H61" i="6"/>
  <c r="D66" i="6"/>
  <c r="G278" i="1"/>
  <c r="H278" i="1" s="1"/>
  <c r="G265" i="1"/>
  <c r="H265" i="1" s="1"/>
  <c r="G250" i="1"/>
  <c r="H250" i="1" s="1"/>
  <c r="H272" i="1"/>
  <c r="F55" i="6"/>
  <c r="H49" i="6"/>
  <c r="G66" i="6"/>
  <c r="F66" i="6"/>
  <c r="F68" i="6" s="1"/>
  <c r="D55" i="6"/>
  <c r="E55" i="6"/>
  <c r="E66" i="6"/>
  <c r="E68" i="6" s="1"/>
  <c r="D68" i="6"/>
  <c r="H40" i="6"/>
  <c r="P285" i="1"/>
  <c r="W145" i="1"/>
  <c r="P253" i="1" s="1"/>
  <c r="U145" i="1"/>
  <c r="P248" i="1" s="1"/>
  <c r="S145" i="1"/>
  <c r="R145" i="1"/>
  <c r="P245" i="1" s="1"/>
  <c r="P145" i="1"/>
  <c r="P252" i="1" s="1"/>
  <c r="O145" i="1"/>
  <c r="N145" i="1"/>
  <c r="P241" i="1" s="1"/>
  <c r="M145" i="1"/>
  <c r="P239" i="1" s="1"/>
  <c r="K145" i="1"/>
  <c r="P244" i="1" s="1"/>
  <c r="J145" i="1"/>
  <c r="P240" i="1" s="1"/>
  <c r="I145" i="1"/>
  <c r="M221" i="1"/>
  <c r="O285" i="1"/>
  <c r="O253" i="1"/>
  <c r="O248" i="1"/>
  <c r="O246" i="1"/>
  <c r="O245" i="1"/>
  <c r="O252" i="1"/>
  <c r="O238" i="1"/>
  <c r="O241" i="1"/>
  <c r="O239" i="1"/>
  <c r="O244" i="1"/>
  <c r="O240" i="1"/>
  <c r="L221" i="1"/>
  <c r="N248" i="1"/>
  <c r="L105" i="1"/>
  <c r="L285" i="1"/>
  <c r="L253" i="1"/>
  <c r="L248" i="1"/>
  <c r="L246" i="1"/>
  <c r="L245" i="1"/>
  <c r="L252" i="1"/>
  <c r="L238" i="1"/>
  <c r="L241" i="1"/>
  <c r="L239" i="1"/>
  <c r="L244" i="1"/>
  <c r="L240" i="1"/>
  <c r="I221" i="1"/>
  <c r="X55" i="1"/>
  <c r="K285" i="1" s="1"/>
  <c r="W55" i="1"/>
  <c r="K253" i="1" s="1"/>
  <c r="S55" i="1"/>
  <c r="K246" i="1" s="1"/>
  <c r="R55" i="1"/>
  <c r="K245" i="1" s="1"/>
  <c r="Q55" i="1"/>
  <c r="P55" i="1"/>
  <c r="K252" i="1" s="1"/>
  <c r="O55" i="1"/>
  <c r="K238" i="1" s="1"/>
  <c r="N55" i="1"/>
  <c r="M55" i="1"/>
  <c r="K239" i="1" s="1"/>
  <c r="L55" i="1"/>
  <c r="K55" i="1"/>
  <c r="K244" i="1" s="1"/>
  <c r="J55" i="1"/>
  <c r="I55" i="1"/>
  <c r="H55" i="1"/>
  <c r="G55" i="1"/>
  <c r="H221" i="1" s="1"/>
  <c r="J240" i="1"/>
  <c r="J285" i="1"/>
  <c r="J244" i="1"/>
  <c r="G221" i="1"/>
  <c r="F219" i="1"/>
  <c r="F218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I253" i="1"/>
  <c r="I248" i="1"/>
  <c r="I245" i="1"/>
  <c r="I252" i="1"/>
  <c r="I238" i="1"/>
  <c r="I241" i="1"/>
  <c r="I239" i="1"/>
  <c r="I244" i="1"/>
  <c r="I240" i="1"/>
  <c r="F221" i="1"/>
  <c r="F220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T285" i="1"/>
  <c r="T253" i="1"/>
  <c r="T248" i="1"/>
  <c r="T246" i="1"/>
  <c r="T245" i="1"/>
  <c r="T252" i="1"/>
  <c r="T238" i="1"/>
  <c r="T241" i="1"/>
  <c r="T239" i="1"/>
  <c r="T244" i="1"/>
  <c r="T240" i="1"/>
  <c r="Q221" i="1"/>
  <c r="G105" i="1"/>
  <c r="K221" i="1" s="1"/>
  <c r="P221" i="1"/>
  <c r="Q285" i="1"/>
  <c r="W160" i="1"/>
  <c r="Q253" i="1" s="1"/>
  <c r="Q248" i="1"/>
  <c r="S160" i="1"/>
  <c r="Q246" i="1" s="1"/>
  <c r="R160" i="1"/>
  <c r="Q245" i="1" s="1"/>
  <c r="P160" i="1"/>
  <c r="O160" i="1"/>
  <c r="Q238" i="1" s="1"/>
  <c r="N160" i="1"/>
  <c r="Q241" i="1" s="1"/>
  <c r="M160" i="1"/>
  <c r="Q239" i="1" s="1"/>
  <c r="K160" i="1"/>
  <c r="Q244" i="1" s="1"/>
  <c r="J160" i="1"/>
  <c r="Q240" i="1" s="1"/>
  <c r="I160" i="1"/>
  <c r="K240" i="1" l="1"/>
  <c r="K241" i="1"/>
  <c r="P238" i="1"/>
  <c r="P236" i="1"/>
  <c r="Q252" i="1"/>
  <c r="Q236" i="1"/>
  <c r="P246" i="1"/>
  <c r="P237" i="1"/>
  <c r="J246" i="1"/>
  <c r="G247" i="1"/>
  <c r="H247" i="1" s="1"/>
  <c r="F223" i="1"/>
  <c r="J64" i="6"/>
  <c r="K64" i="6"/>
  <c r="K53" i="6"/>
  <c r="J53" i="6"/>
  <c r="I55" i="6"/>
  <c r="J55" i="6" s="1"/>
  <c r="I66" i="6"/>
  <c r="G68" i="6"/>
  <c r="H66" i="6"/>
  <c r="G218" i="1"/>
  <c r="H218" i="1" s="1"/>
  <c r="I218" i="1" s="1"/>
  <c r="T255" i="1"/>
  <c r="T267" i="1" s="1"/>
  <c r="L255" i="1"/>
  <c r="L267" i="1" s="1"/>
  <c r="R219" i="1"/>
  <c r="G220" i="1"/>
  <c r="H220" i="1" s="1"/>
  <c r="I220" i="1" s="1"/>
  <c r="N221" i="1"/>
  <c r="G55" i="6"/>
  <c r="H55" i="6" s="1"/>
  <c r="H53" i="6"/>
  <c r="Y211" i="1"/>
  <c r="K255" i="1" l="1"/>
  <c r="K267" i="1" s="1"/>
  <c r="I68" i="6"/>
  <c r="J68" i="6" s="1"/>
  <c r="J66" i="6"/>
  <c r="K66" i="6"/>
  <c r="K55" i="6"/>
  <c r="H68" i="6"/>
  <c r="G223" i="1"/>
  <c r="H223" i="1"/>
  <c r="I223" i="1"/>
  <c r="J218" i="1"/>
  <c r="Q10" i="4"/>
  <c r="P10" i="4"/>
  <c r="O10" i="4"/>
  <c r="N10" i="4"/>
  <c r="M10" i="4"/>
  <c r="L10" i="4"/>
  <c r="K68" i="6" l="1"/>
  <c r="K218" i="1"/>
  <c r="Y105" i="1"/>
  <c r="N285" i="1"/>
  <c r="N253" i="1"/>
  <c r="N246" i="1"/>
  <c r="N245" i="1"/>
  <c r="N252" i="1"/>
  <c r="N238" i="1"/>
  <c r="N241" i="1"/>
  <c r="N239" i="1"/>
  <c r="K105" i="1"/>
  <c r="N244" i="1" s="1"/>
  <c r="J105" i="1"/>
  <c r="N240" i="1" s="1"/>
  <c r="H105" i="1"/>
  <c r="L218" i="1" l="1"/>
  <c r="M285" i="1"/>
  <c r="M218" i="1" l="1"/>
  <c r="J221" i="1"/>
  <c r="J220" i="1" l="1"/>
  <c r="N218" i="1"/>
  <c r="K10" i="4"/>
  <c r="J10" i="4"/>
  <c r="I10" i="4"/>
  <c r="H10" i="4"/>
  <c r="G10" i="4"/>
  <c r="F10" i="4"/>
  <c r="K220" i="1" l="1"/>
  <c r="J223" i="1"/>
  <c r="O218" i="1"/>
  <c r="J253" i="1"/>
  <c r="J248" i="1"/>
  <c r="J252" i="1"/>
  <c r="J238" i="1"/>
  <c r="J241" i="1"/>
  <c r="J239" i="1"/>
  <c r="J245" i="1" l="1"/>
  <c r="J255" i="1" s="1"/>
  <c r="J267" i="1" s="1"/>
  <c r="I246" i="1"/>
  <c r="I255" i="1" s="1"/>
  <c r="I267" i="1" s="1"/>
  <c r="L220" i="1"/>
  <c r="K223" i="1"/>
  <c r="P218" i="1"/>
  <c r="M220" i="1" l="1"/>
  <c r="L223" i="1"/>
  <c r="Q218" i="1"/>
  <c r="S285" i="1"/>
  <c r="S253" i="1"/>
  <c r="S248" i="1"/>
  <c r="S187" i="1"/>
  <c r="S246" i="1" s="1"/>
  <c r="R187" i="1"/>
  <c r="G266" i="1"/>
  <c r="S252" i="1"/>
  <c r="O187" i="1"/>
  <c r="S238" i="1" s="1"/>
  <c r="N187" i="1"/>
  <c r="S241" i="1" s="1"/>
  <c r="M187" i="1"/>
  <c r="S239" i="1" s="1"/>
  <c r="K187" i="1"/>
  <c r="S244" i="1" s="1"/>
  <c r="J187" i="1"/>
  <c r="S240" i="1" s="1"/>
  <c r="I187" i="1"/>
  <c r="S245" i="1" l="1"/>
  <c r="S236" i="1"/>
  <c r="S255" i="1"/>
  <c r="S267" i="1" s="1"/>
  <c r="N220" i="1"/>
  <c r="M223" i="1"/>
  <c r="Y187" i="1"/>
  <c r="R285" i="1"/>
  <c r="H285" i="1" s="1"/>
  <c r="W172" i="1"/>
  <c r="R253" i="1" s="1"/>
  <c r="R246" i="1"/>
  <c r="R172" i="1"/>
  <c r="P172" i="1"/>
  <c r="R252" i="1" s="1"/>
  <c r="O172" i="1"/>
  <c r="R238" i="1" s="1"/>
  <c r="R241" i="1"/>
  <c r="M172" i="1"/>
  <c r="R239" i="1" s="1"/>
  <c r="K172" i="1"/>
  <c r="J172" i="1"/>
  <c r="I172" i="1"/>
  <c r="O221" i="1"/>
  <c r="R221" i="1" s="1"/>
  <c r="R245" i="1" l="1"/>
  <c r="R236" i="1"/>
  <c r="O255" i="1"/>
  <c r="O267" i="1" s="1"/>
  <c r="N255" i="1"/>
  <c r="N267" i="1" s="1"/>
  <c r="R240" i="1"/>
  <c r="P255" i="1"/>
  <c r="P267" i="1" s="1"/>
  <c r="R244" i="1"/>
  <c r="Q255" i="1"/>
  <c r="Q267" i="1" s="1"/>
  <c r="O220" i="1"/>
  <c r="N223" i="1"/>
  <c r="M253" i="1"/>
  <c r="G253" i="1" s="1"/>
  <c r="H253" i="1" s="1"/>
  <c r="G248" i="1"/>
  <c r="H248" i="1" s="1"/>
  <c r="M246" i="1"/>
  <c r="G246" i="1" s="1"/>
  <c r="H246" i="1" s="1"/>
  <c r="M245" i="1"/>
  <c r="G245" i="1" s="1"/>
  <c r="H245" i="1" s="1"/>
  <c r="M252" i="1"/>
  <c r="G252" i="1" s="1"/>
  <c r="H252" i="1" s="1"/>
  <c r="M238" i="1"/>
  <c r="G238" i="1" s="1"/>
  <c r="H238" i="1" s="1"/>
  <c r="M241" i="1"/>
  <c r="G241" i="1" s="1"/>
  <c r="H241" i="1" s="1"/>
  <c r="M239" i="1"/>
  <c r="G239" i="1" s="1"/>
  <c r="H239" i="1" s="1"/>
  <c r="M244" i="1"/>
  <c r="M240" i="1"/>
  <c r="G240" i="1" l="1"/>
  <c r="H240" i="1" s="1"/>
  <c r="G237" i="1"/>
  <c r="H237" i="1" s="1"/>
  <c r="G244" i="1"/>
  <c r="H244" i="1" s="1"/>
  <c r="R255" i="1"/>
  <c r="R267" i="1" s="1"/>
  <c r="M255" i="1"/>
  <c r="M267" i="1" s="1"/>
  <c r="P220" i="1"/>
  <c r="O223" i="1"/>
  <c r="G212" i="1"/>
  <c r="G236" i="1" l="1"/>
  <c r="H236" i="1" s="1"/>
  <c r="Q220" i="1"/>
  <c r="Q223" i="1" s="1"/>
  <c r="P223" i="1"/>
  <c r="Y145" i="1" l="1"/>
  <c r="Y74" i="1" l="1"/>
  <c r="G255" i="1" l="1"/>
  <c r="I256" i="1"/>
  <c r="J256" i="1" s="1"/>
  <c r="K256" i="1" s="1"/>
  <c r="L256" i="1" s="1"/>
  <c r="M256" i="1" s="1"/>
  <c r="N256" i="1" s="1"/>
  <c r="O256" i="1" s="1"/>
  <c r="P256" i="1" s="1"/>
  <c r="Q256" i="1" s="1"/>
  <c r="R256" i="1" s="1"/>
  <c r="S256" i="1" s="1"/>
  <c r="T256" i="1" s="1"/>
  <c r="H255" i="1" l="1"/>
  <c r="G267" i="1"/>
  <c r="H267" i="1" s="1"/>
  <c r="H318" i="1"/>
  <c r="G3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S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<sst xmlns="http://schemas.openxmlformats.org/spreadsheetml/2006/main" count="842" uniqueCount="438">
  <si>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</si>
  <si>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</si>
  <si>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</si>
  <si>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</si>
  <si>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</si>
  <si>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</si>
  <si>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</si>
  <si>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</si>
  <si>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</si>
  <si>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</si>
  <si>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</si>
  <si>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</si>
  <si>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</si>
  <si>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</si>
  <si>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</si>
  <si>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</si>
  <si>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</si>
  <si>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</si>
  <si>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</si>
  <si>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</si>
  <si>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</si>
  <si>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</si>
  <si>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</si>
  <si>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</si>
  <si>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</si>
  <si>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</si>
  <si>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</si>
  <si>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</si>
  <si>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</si>
  <si>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</si>
  <si>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</si>
  <si>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</si>
  <si>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</si>
  <si>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</si>
  <si>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</si>
  <si>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</si>
  <si>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</si>
  <si>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</si>
  <si>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</si>
  <si>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</si>
  <si>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</si>
  <si>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</si>
  <si>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</si>
  <si>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</si>
  <si>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</si>
  <si>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</si>
  <si>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</si>
  <si>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</si>
  <si>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</si>
  <si>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</si>
  <si>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</si>
  <si>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</si>
  <si>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</si>
  <si>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</si>
  <si>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</si>
  <si>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</si>
  <si>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</si>
  <si>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</si>
  <si>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</si>
  <si>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</si>
  <si>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</si>
  <si>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</si>
  <si>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</si>
  <si>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</si>
  <si>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</si>
  <si>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</si>
  <si>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</si>
  <si>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</si>
  <si>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</si>
  <si>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</si>
  <si>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</si>
  <si>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</si>
  <si>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</si>
  <si>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</si>
  <si>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</si>
  <si>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</si>
  <si>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</si>
  <si>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</si>
  <si>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</si>
  <si>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</si>
  <si>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</si>
  <si>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</si>
  <si>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</si>
  <si>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</si>
  <si>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</si>
  <si>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</si>
  <si>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</si>
  <si>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</si>
  <si>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</si>
  <si>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</si>
  <si>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MAY 17%</t>
  </si>
  <si>
    <t>JUN 25%</t>
  </si>
  <si>
    <t>JUL 33%</t>
  </si>
  <si>
    <t>AUG 42%</t>
  </si>
  <si>
    <t>SEPT 50%</t>
  </si>
  <si>
    <t>General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</si>
  <si>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</si>
  <si>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</si>
  <si>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</si>
  <si>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</si>
  <si>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</si>
  <si>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</si>
  <si>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</si>
  <si>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</si>
  <si>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</si>
  <si>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</si>
  <si>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</si>
  <si>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</si>
  <si>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</si>
  <si>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</si>
  <si>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</si>
  <si>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</si>
  <si>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</si>
  <si>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</si>
  <si>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</si>
  <si>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</si>
  <si>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</si>
  <si>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</si>
  <si>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</si>
  <si>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</si>
  <si>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</si>
  <si>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</si>
  <si>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</si>
  <si>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</si>
  <si>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</si>
  <si>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</si>
  <si>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</si>
  <si>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</si>
  <si>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</si>
  <si>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</si>
  <si>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</si>
  <si>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</si>
  <si>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</si>
  <si>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</si>
  <si>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</si>
  <si>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</si>
  <si>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</si>
  <si>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</si>
  <si>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</si>
  <si>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</si>
  <si>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</si>
  <si>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</si>
  <si>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</si>
  <si>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</si>
  <si>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</si>
  <si>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</si>
  <si>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</si>
  <si>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</si>
  <si>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</si>
  <si>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</si>
  <si>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</si>
  <si>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</si>
  <si>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</si>
  <si>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</si>
  <si>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</si>
  <si>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</si>
  <si>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</si>
  <si>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</si>
  <si>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</si>
  <si>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</si>
  <si>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</si>
  <si>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</si>
  <si>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</si>
  <si>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</si>
  <si>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</si>
  <si>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</si>
  <si>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</si>
  <si>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</si>
  <si>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</si>
  <si>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</si>
  <si>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</si>
  <si>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</si>
  <si>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</si>
  <si>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</si>
  <si>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</si>
  <si>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</si>
  <si>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</si>
  <si>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</si>
  <si>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</si>
  <si>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</si>
  <si>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</si>
  <si>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Total basic running costs budget/spend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</si>
  <si>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</si>
  <si>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</si>
  <si>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</si>
  <si>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</si>
  <si>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</si>
  <si>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</si>
  <si>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</si>
  <si>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</si>
  <si>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</si>
  <si>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</si>
  <si>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</si>
  <si>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Trees survey/works</t>
  </si>
  <si>
    <t>Cllr/Clerk training</t>
  </si>
  <si>
    <t>Parks &amp; Open Spaces grass, PF</t>
  </si>
  <si>
    <t>Parks &amp; Open Spaces grass village</t>
  </si>
  <si>
    <t>Maintenance PF</t>
  </si>
  <si>
    <t>inspections</t>
  </si>
  <si>
    <t>Lighting, total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</si>
  <si>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</si>
  <si>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</si>
  <si>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</si>
  <si>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</si>
  <si>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</si>
  <si>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</si>
  <si>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</si>
  <si>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Donations to PF</t>
  </si>
  <si>
    <t>BUDGET FOR 23/24</t>
  </si>
  <si>
    <t>actual 21/22</t>
  </si>
  <si>
    <t>budget 22/23</t>
  </si>
  <si>
    <t>to end Oct 22</t>
  </si>
  <si>
    <t>2023-2024</t>
  </si>
  <si>
    <t>April</t>
  </si>
  <si>
    <t>Dec</t>
  </si>
  <si>
    <t>Jan</t>
  </si>
  <si>
    <t>Feb</t>
  </si>
  <si>
    <t>Mar</t>
  </si>
  <si>
    <t>Nov</t>
  </si>
  <si>
    <t>Total Nov</t>
  </si>
  <si>
    <t>Total Jan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</si>
  <si>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</si>
  <si>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</si>
  <si>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</si>
  <si>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</si>
  <si>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</si>
  <si>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</si>
  <si>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</si>
  <si>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</si>
  <si>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</si>
  <si>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</si>
  <si>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</si>
  <si>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Memberships subs</t>
  </si>
  <si>
    <t>JUNE</t>
  </si>
  <si>
    <t>JULY</t>
  </si>
  <si>
    <t xml:space="preserve">FEB </t>
  </si>
  <si>
    <t>APR 8%</t>
  </si>
  <si>
    <t>Grand total income</t>
  </si>
  <si>
    <t>Total June</t>
  </si>
  <si>
    <t>Other expenditure, from grants</t>
  </si>
  <si>
    <t>project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</si>
  <si>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</si>
  <si>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</si>
  <si>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</si>
  <si>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</si>
  <si>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</si>
  <si>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</si>
  <si>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</si>
  <si>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</si>
  <si>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grants</t>
  </si>
  <si>
    <t>Clerk's Overtime/back pay</t>
  </si>
  <si>
    <t>grant, donations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</si>
  <si>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</si>
  <si>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</si>
  <si>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</si>
  <si>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</si>
  <si>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</si>
  <si>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</si>
  <si>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</si>
  <si>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</si>
  <si>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</si>
  <si>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</si>
  <si>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</si>
  <si>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</si>
  <si>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</si>
  <si>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</si>
  <si>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</si>
  <si>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</si>
  <si>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</si>
  <si>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</si>
  <si>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</si>
  <si>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</si>
  <si>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</si>
  <si>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</si>
  <si>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incl 6k vat claim back</t>
  </si>
  <si>
    <t>lights</t>
  </si>
  <si>
    <t>plus receipts to date</t>
  </si>
  <si>
    <t>receipts for month</t>
  </si>
  <si>
    <t>less payments to date</t>
  </si>
  <si>
    <t>payments for month</t>
  </si>
  <si>
    <t>Adjustments for non cleared etc</t>
  </si>
  <si>
    <t>Agreed with above</t>
  </si>
  <si>
    <t>Receipts ex vat reclaims</t>
  </si>
  <si>
    <t>Receipts May</t>
  </si>
  <si>
    <t>Receipts June</t>
  </si>
  <si>
    <t>Receipts July</t>
  </si>
  <si>
    <t>Receipts Aug</t>
  </si>
  <si>
    <t>VAT reclaim</t>
  </si>
  <si>
    <t>Total April</t>
  </si>
  <si>
    <t>General reserves contribution</t>
  </si>
  <si>
    <t>Election build up</t>
  </si>
  <si>
    <t>BP</t>
  </si>
  <si>
    <t>Staff other costs HO, miles, admin</t>
  </si>
  <si>
    <t>Bank statements current account</t>
  </si>
  <si>
    <t>Instant access</t>
  </si>
  <si>
    <t>power project</t>
  </si>
  <si>
    <t>DD</t>
  </si>
  <si>
    <t>Total bank</t>
  </si>
  <si>
    <t>Grants/Polish</t>
  </si>
  <si>
    <t>Plus income</t>
  </si>
  <si>
    <t>Total income</t>
  </si>
  <si>
    <t>Total spent</t>
  </si>
  <si>
    <t>Balance C/F plus income less expenditure</t>
  </si>
  <si>
    <t>equals running cash total</t>
  </si>
  <si>
    <t>Woodland grant</t>
  </si>
  <si>
    <t>Total awarded</t>
  </si>
  <si>
    <t>Spent 23/24</t>
  </si>
  <si>
    <t>To be spent on</t>
  </si>
  <si>
    <t>Remainder</t>
  </si>
  <si>
    <t>Stone for path extension £60</t>
  </si>
  <si>
    <t>2 bug hotels, bird and bat boxes, bird feeding stations £610</t>
  </si>
  <si>
    <t>Shrubs/wildflowers/bulbs/seeds £300</t>
  </si>
  <si>
    <t>Wood and fittings for new benches £100</t>
  </si>
  <si>
    <t>Outdoor classroom/gazebo kit £1200</t>
  </si>
  <si>
    <t>Info boards £280</t>
  </si>
  <si>
    <t>*</t>
  </si>
  <si>
    <t>Notes:</t>
  </si>
  <si>
    <t>to be spent after 31/3/23</t>
  </si>
  <si>
    <t>Total July</t>
  </si>
  <si>
    <t>Total Aug</t>
  </si>
  <si>
    <t>Spent to date</t>
  </si>
  <si>
    <t>Difference</t>
  </si>
  <si>
    <t>Net balance</t>
  </si>
  <si>
    <t>Net budget position so far</t>
  </si>
  <si>
    <t>Admin, bank - in above</t>
  </si>
  <si>
    <t>CC contributions/grant credit</t>
  </si>
  <si>
    <t>Hire income/WPFC</t>
  </si>
  <si>
    <t>includes earmarked reserves of:</t>
  </si>
  <si>
    <t>WPFC</t>
  </si>
  <si>
    <t>project money and asset maintenance</t>
  </si>
  <si>
    <t>Total Dec</t>
  </si>
  <si>
    <t>garage roof to come out, car park, refurb pav?</t>
  </si>
  <si>
    <t>Note</t>
  </si>
  <si>
    <t>Asset Maintenance, grit, defib, Drift</t>
  </si>
  <si>
    <t>grant</t>
  </si>
  <si>
    <t>PO collection</t>
  </si>
  <si>
    <t>GMC</t>
  </si>
  <si>
    <t>WPFC credit</t>
  </si>
  <si>
    <t>General reserves</t>
  </si>
  <si>
    <t>S137 payments, incl clock</t>
  </si>
  <si>
    <t>Footpaths C/F £500 now in reserves</t>
  </si>
  <si>
    <t>Back pay, clerk</t>
  </si>
  <si>
    <t>PLAYING FIELD</t>
  </si>
  <si>
    <t>PLAYING FIELD ONLY</t>
  </si>
  <si>
    <t>Mainten</t>
  </si>
  <si>
    <t>Elec</t>
  </si>
  <si>
    <t>pavilion</t>
  </si>
  <si>
    <t>Water</t>
  </si>
  <si>
    <t xml:space="preserve">Waste </t>
  </si>
  <si>
    <t>Colln contract</t>
  </si>
  <si>
    <t>Waste</t>
  </si>
  <si>
    <t>NNC</t>
  </si>
  <si>
    <t>Misc maint</t>
  </si>
  <si>
    <t>Project</t>
  </si>
  <si>
    <t>non grant</t>
  </si>
  <si>
    <t>Rospa</t>
  </si>
  <si>
    <t>Inspection</t>
  </si>
  <si>
    <t>Receipts &amp; Payments 2025 2026</t>
  </si>
  <si>
    <t>cash balance March 2025</t>
  </si>
  <si>
    <t>Earmarked reserves</t>
  </si>
  <si>
    <t>(Shortfall from reserves £73)</t>
  </si>
  <si>
    <t>Simply fire extinguishers</t>
  </si>
  <si>
    <t>HMRC employer/ee tax and NI</t>
  </si>
  <si>
    <t>Allotment rent White cash</t>
  </si>
  <si>
    <t>Allotmenr rent Johnson BP</t>
  </si>
  <si>
    <t>Allotment rent Bradberry chq</t>
  </si>
  <si>
    <t>Wittering Harriers hire chge</t>
  </si>
  <si>
    <t>NNC precept</t>
  </si>
  <si>
    <t>Roadware bin lid</t>
  </si>
  <si>
    <t>K Cox Contractor tree stakes/checks</t>
  </si>
  <si>
    <t>Clerk mileage/expenses</t>
  </si>
  <si>
    <t>Yu energy streetlights</t>
  </si>
  <si>
    <t>Yu energy Briers lights</t>
  </si>
  <si>
    <t>Yu energy pavilion electricity</t>
  </si>
  <si>
    <t>NNC bin emptying contract</t>
  </si>
  <si>
    <t>NCALC audit and subs</t>
  </si>
  <si>
    <t>Village hall room hire</t>
  </si>
  <si>
    <t>Clerk salary</t>
  </si>
  <si>
    <t>Clerk ink/MS package/bank charges</t>
  </si>
  <si>
    <t>Total May</t>
  </si>
  <si>
    <t>Other projects unspecified</t>
  </si>
  <si>
    <t>MVAS</t>
  </si>
  <si>
    <t>Info board at PF?</t>
  </si>
  <si>
    <t>Footpaths C/F project</t>
  </si>
  <si>
    <t>Land registration, sol fees</t>
  </si>
  <si>
    <t xml:space="preserve">Election </t>
  </si>
  <si>
    <t>Plus in budget 4k reserves</t>
  </si>
  <si>
    <t>RESERVES position</t>
  </si>
  <si>
    <t>Bulk paid in April</t>
  </si>
  <si>
    <t>IA Paid in April</t>
  </si>
  <si>
    <t>at 8% thru the year</t>
  </si>
  <si>
    <t>Precept all paid in one payment</t>
  </si>
  <si>
    <t>Rest paid at end of year</t>
  </si>
  <si>
    <t>Allotment rent M Bates</t>
  </si>
  <si>
    <t>NNC grant MEF</t>
  </si>
  <si>
    <t>EDF bill last - Briers</t>
  </si>
  <si>
    <t>Wave water bill</t>
  </si>
  <si>
    <t>Clear Councils insurance</t>
  </si>
  <si>
    <t>D Musson fencing (grant)</t>
  </si>
  <si>
    <t>The Handiman grass cutting contract</t>
  </si>
  <si>
    <t>K Cox Grounds maintenance contractor</t>
  </si>
  <si>
    <t>Village hall hire of hall</t>
  </si>
  <si>
    <t>Yu energy street lighting</t>
  </si>
  <si>
    <t>SLCC share of subs</t>
  </si>
  <si>
    <t>Yu energy the Briers street lighting</t>
  </si>
  <si>
    <t>Reimburse Jeff Davies, TAG</t>
  </si>
  <si>
    <t>Clerk ink, HO, MS, bank</t>
  </si>
  <si>
    <t>Clerk salary end May</t>
  </si>
  <si>
    <t>Fresh air fitness deposit (grant)</t>
  </si>
  <si>
    <t>ACC hire charges</t>
  </si>
  <si>
    <t>April and May</t>
  </si>
  <si>
    <t>Fencing and gym equipment</t>
  </si>
  <si>
    <t>Hire income/WPFC/ACC</t>
  </si>
  <si>
    <t>Earmarked reserves total</t>
  </si>
  <si>
    <t>from reserves</t>
  </si>
  <si>
    <t>HMRC employee/er</t>
  </si>
  <si>
    <t>Eon maintenance contract</t>
  </si>
  <si>
    <t>Handiman grass cutting contract</t>
  </si>
  <si>
    <t>Tim Nicol for Cllr Bates memorial sign</t>
  </si>
  <si>
    <t>Viking RAJA stationery</t>
  </si>
  <si>
    <t>Yu energy pavilion electricty</t>
  </si>
  <si>
    <t>Bank charges</t>
  </si>
  <si>
    <t>Fresh Air Fitness final payment</t>
  </si>
  <si>
    <t>Gym &amp; fencing</t>
  </si>
  <si>
    <t>From Bainton PC for stationery</t>
  </si>
  <si>
    <t>ACC club hire</t>
  </si>
  <si>
    <t>Lloyds card</t>
  </si>
  <si>
    <t>FAF</t>
  </si>
  <si>
    <t>Donations to PF/from other PC</t>
  </si>
  <si>
    <t>Grant payments</t>
  </si>
  <si>
    <t>cash balance Mar 2025</t>
  </si>
  <si>
    <t>Info board at PF</t>
  </si>
  <si>
    <t>total</t>
  </si>
  <si>
    <t>NOTES</t>
  </si>
  <si>
    <t>Project expenditure (£9800 budget) unspent.</t>
  </si>
  <si>
    <t>Basic budget 27% spent at 25% through the year.  No concerns, invoices early part of year for subs, audit and insurance.</t>
  </si>
  <si>
    <t>Receipts as expected/budget</t>
  </si>
  <si>
    <t>Reserves on target if budget stuck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</si>
</sst>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4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i/>
      <sz val="10"/>
      <color theme="4"/>
      <name val="Arial"/>
      <family val="2"/>
    </font>
    <font>
      <i/>
      <sz val="10"/>
      <color theme="9"/>
      <name val="Arial"/>
      <family val="2"/>
    </font>
    <font>
      <sz val="8"/>
      <color rgb="FF0070C0"/>
      <name val="Arial"/>
      <family val="2"/>
    </font>
    <font>
      <sz val="8"/>
      <color rgb="FF92D050"/>
      <name val="Arial"/>
      <family val="2"/>
    </font>
    <font>
      <b/>
      <sz val="8"/>
      <color theme="4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44" fontId="8" fillId="0" borderId="2" xfId="0" applyNumberFormat="1" applyFont="1" applyBorder="1"/>
    <xf numFmtId="0" fontId="8" fillId="0" borderId="0" xfId="0" applyFont="1"/>
    <xf numFmtId="8" fontId="2" fillId="0" borderId="0" xfId="0" applyNumberFormat="1" applyFont="1"/>
    <xf numFmtId="8" fontId="8" fillId="0" borderId="0" xfId="0" applyNumberFormat="1" applyFont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2" fillId="0" borderId="0" xfId="0" applyNumberFormat="1" applyFont="1"/>
    <xf numFmtId="17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44" fontId="1" fillId="0" borderId="0" xfId="0" applyNumberFormat="1" applyFont="1"/>
    <xf numFmtId="0" fontId="8" fillId="2" borderId="0" xfId="0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17" fontId="8" fillId="0" borderId="2" xfId="0" applyNumberFormat="1" applyFont="1" applyBorder="1"/>
    <xf numFmtId="2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8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8" fillId="0" borderId="0" xfId="0" applyNumberFormat="1" applyFont="1"/>
    <xf numFmtId="2" fontId="8" fillId="0" borderId="0" xfId="0" applyNumberFormat="1" applyFont="1"/>
    <xf numFmtId="0" fontId="12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8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3" xfId="0" applyNumberFormat="1" applyFont="1" applyBorder="1" applyAlignment="1">
      <alignment horizontal="center"/>
    </xf>
    <xf numFmtId="0" fontId="17" fillId="2" borderId="4" xfId="0" applyFont="1" applyFill="1" applyBorder="1"/>
    <xf numFmtId="0" fontId="16" fillId="0" borderId="4" xfId="0" applyFont="1" applyBorder="1" applyAlignment="1">
      <alignment horizontal="center"/>
    </xf>
    <xf numFmtId="0" fontId="17" fillId="0" borderId="4" xfId="0" applyFont="1" applyBorder="1"/>
    <xf numFmtId="0" fontId="16" fillId="2" borderId="5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2" fontId="16" fillId="0" borderId="6" xfId="0" applyNumberFormat="1" applyFont="1" applyBorder="1" applyAlignment="1">
      <alignment horizontal="center"/>
    </xf>
    <xf numFmtId="14" fontId="17" fillId="2" borderId="0" xfId="0" applyNumberFormat="1" applyFont="1" applyFill="1"/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2" borderId="7" xfId="0" applyFont="1" applyFill="1" applyBorder="1" applyAlignment="1">
      <alignment horizontal="center"/>
    </xf>
    <xf numFmtId="2" fontId="0" fillId="0" borderId="0" xfId="0" applyNumberFormat="1"/>
    <xf numFmtId="2" fontId="20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21" fillId="0" borderId="8" xfId="0" applyFont="1" applyBorder="1"/>
    <xf numFmtId="4" fontId="0" fillId="0" borderId="0" xfId="0" applyNumberFormat="1"/>
    <xf numFmtId="2" fontId="19" fillId="0" borderId="8" xfId="0" applyNumberFormat="1" applyFont="1" applyBorder="1"/>
    <xf numFmtId="2" fontId="18" fillId="0" borderId="8" xfId="0" applyNumberFormat="1" applyFont="1" applyBorder="1"/>
    <xf numFmtId="2" fontId="18" fillId="0" borderId="0" xfId="0" applyNumberFormat="1" applyFont="1"/>
    <xf numFmtId="0" fontId="22" fillId="0" borderId="0" xfId="0" applyFont="1"/>
    <xf numFmtId="2" fontId="19" fillId="0" borderId="8" xfId="0" applyNumberFormat="1" applyFont="1" applyBorder="1" applyAlignment="1">
      <alignment horizontal="right"/>
    </xf>
    <xf numFmtId="0" fontId="23" fillId="0" borderId="0" xfId="0" applyFont="1"/>
    <xf numFmtId="2" fontId="19" fillId="3" borderId="8" xfId="0" applyNumberFormat="1" applyFont="1" applyFill="1" applyBorder="1"/>
    <xf numFmtId="10" fontId="18" fillId="0" borderId="0" xfId="0" applyNumberFormat="1" applyFont="1"/>
    <xf numFmtId="4" fontId="18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18" fillId="3" borderId="0" xfId="0" applyFont="1" applyFill="1"/>
    <xf numFmtId="4" fontId="19" fillId="0" borderId="0" xfId="0" applyNumberFormat="1" applyFont="1"/>
    <xf numFmtId="0" fontId="14" fillId="0" borderId="0" xfId="0" applyFont="1" applyAlignment="1">
      <alignment horizontal="right"/>
    </xf>
    <xf numFmtId="2" fontId="14" fillId="0" borderId="8" xfId="0" applyNumberFormat="1" applyFont="1" applyBorder="1"/>
    <xf numFmtId="0" fontId="21" fillId="0" borderId="0" xfId="0" applyFont="1"/>
    <xf numFmtId="0" fontId="26" fillId="0" borderId="0" xfId="0" applyFont="1" applyAlignment="1">
      <alignment horizontal="right"/>
    </xf>
    <xf numFmtId="4" fontId="19" fillId="0" borderId="8" xfId="0" applyNumberFormat="1" applyFont="1" applyBorder="1"/>
    <xf numFmtId="0" fontId="27" fillId="0" borderId="8" xfId="0" applyFont="1" applyBorder="1"/>
    <xf numFmtId="4" fontId="18" fillId="0" borderId="9" xfId="0" applyNumberFormat="1" applyFont="1" applyBorder="1"/>
    <xf numFmtId="0" fontId="27" fillId="3" borderId="8" xfId="0" applyFont="1" applyFill="1" applyBorder="1"/>
    <xf numFmtId="4" fontId="19" fillId="3" borderId="9" xfId="0" applyNumberFormat="1" applyFont="1" applyFill="1" applyBorder="1"/>
    <xf numFmtId="4" fontId="18" fillId="3" borderId="0" xfId="0" applyNumberFormat="1" applyFont="1" applyFill="1"/>
    <xf numFmtId="0" fontId="22" fillId="3" borderId="0" xfId="0" applyFont="1" applyFill="1"/>
    <xf numFmtId="2" fontId="28" fillId="3" borderId="9" xfId="0" applyNumberFormat="1" applyFont="1" applyFill="1" applyBorder="1"/>
    <xf numFmtId="4" fontId="22" fillId="3" borderId="0" xfId="0" applyNumberFormat="1" applyFont="1" applyFill="1"/>
    <xf numFmtId="4" fontId="27" fillId="3" borderId="8" xfId="0" applyNumberFormat="1" applyFont="1" applyFill="1" applyBorder="1"/>
    <xf numFmtId="2" fontId="28" fillId="0" borderId="9" xfId="0" applyNumberFormat="1" applyFont="1" applyBorder="1"/>
    <xf numFmtId="4" fontId="14" fillId="0" borderId="8" xfId="0" applyNumberFormat="1" applyFont="1" applyBorder="1"/>
    <xf numFmtId="2" fontId="17" fillId="0" borderId="8" xfId="0" applyNumberFormat="1" applyFont="1" applyBorder="1"/>
    <xf numFmtId="2" fontId="19" fillId="0" borderId="9" xfId="0" applyNumberFormat="1" applyFont="1" applyBorder="1"/>
    <xf numFmtId="4" fontId="19" fillId="0" borderId="8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20" fillId="0" borderId="0" xfId="0" applyFont="1"/>
    <xf numFmtId="0" fontId="14" fillId="0" borderId="8" xfId="0" applyFont="1" applyBorder="1"/>
    <xf numFmtId="0" fontId="17" fillId="0" borderId="8" xfId="0" applyFont="1" applyBorder="1"/>
    <xf numFmtId="0" fontId="19" fillId="0" borderId="0" xfId="0" applyFont="1" applyAlignment="1">
      <alignment horizontal="right"/>
    </xf>
    <xf numFmtId="0" fontId="19" fillId="0" borderId="8" xfId="0" applyFont="1" applyBorder="1"/>
    <xf numFmtId="0" fontId="18" fillId="0" borderId="8" xfId="0" applyFont="1" applyBorder="1"/>
    <xf numFmtId="9" fontId="18" fillId="0" borderId="0" xfId="0" applyNumberFormat="1" applyFont="1"/>
    <xf numFmtId="0" fontId="13" fillId="0" borderId="0" xfId="0" applyFont="1"/>
    <xf numFmtId="0" fontId="19" fillId="2" borderId="8" xfId="0" applyFont="1" applyFill="1" applyBorder="1"/>
    <xf numFmtId="9" fontId="25" fillId="0" borderId="0" xfId="0" applyNumberFormat="1" applyFont="1"/>
    <xf numFmtId="4" fontId="19" fillId="3" borderId="8" xfId="0" applyNumberFormat="1" applyFont="1" applyFill="1" applyBorder="1"/>
    <xf numFmtId="4" fontId="14" fillId="3" borderId="8" xfId="0" applyNumberFormat="1" applyFont="1" applyFill="1" applyBorder="1"/>
    <xf numFmtId="2" fontId="14" fillId="2" borderId="8" xfId="0" applyNumberFormat="1" applyFont="1" applyFill="1" applyBorder="1"/>
    <xf numFmtId="2" fontId="19" fillId="0" borderId="0" xfId="0" applyNumberFormat="1" applyFont="1"/>
    <xf numFmtId="2" fontId="17" fillId="0" borderId="0" xfId="0" applyNumberFormat="1" applyFont="1"/>
    <xf numFmtId="0" fontId="19" fillId="2" borderId="0" xfId="0" applyFont="1" applyFill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8" fontId="18" fillId="0" borderId="0" xfId="0" applyNumberFormat="1" applyFont="1"/>
    <xf numFmtId="8" fontId="25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5" fontId="14" fillId="0" borderId="0" xfId="3" applyNumberFormat="1" applyFont="1" applyBorder="1"/>
    <xf numFmtId="165" fontId="19" fillId="0" borderId="0" xfId="3" applyNumberFormat="1" applyFont="1" applyBorder="1"/>
    <xf numFmtId="44" fontId="18" fillId="0" borderId="0" xfId="0" applyNumberFormat="1" applyFont="1"/>
    <xf numFmtId="0" fontId="29" fillId="0" borderId="0" xfId="0" applyFont="1"/>
    <xf numFmtId="2" fontId="21" fillId="0" borderId="0" xfId="0" applyNumberFormat="1" applyFont="1"/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1" fillId="0" borderId="0" xfId="0" applyFont="1"/>
    <xf numFmtId="0" fontId="8" fillId="2" borderId="0" xfId="0" applyFont="1" applyFill="1"/>
    <xf numFmtId="9" fontId="2" fillId="0" borderId="0" xfId="4" applyFont="1"/>
    <xf numFmtId="14" fontId="33" fillId="0" borderId="0" xfId="0" applyNumberFormat="1" applyFont="1"/>
    <xf numFmtId="17" fontId="33" fillId="0" borderId="0" xfId="0" applyNumberFormat="1" applyFont="1"/>
    <xf numFmtId="44" fontId="34" fillId="0" borderId="0" xfId="0" applyNumberFormat="1" applyFont="1"/>
    <xf numFmtId="17" fontId="33" fillId="0" borderId="2" xfId="0" applyNumberFormat="1" applyFont="1" applyBorder="1"/>
    <xf numFmtId="44" fontId="1" fillId="0" borderId="2" xfId="0" applyNumberFormat="1" applyFont="1" applyBorder="1"/>
    <xf numFmtId="14" fontId="2" fillId="0" borderId="2" xfId="0" applyNumberFormat="1" applyFont="1" applyBorder="1"/>
    <xf numFmtId="14" fontId="1" fillId="0" borderId="2" xfId="0" applyNumberFormat="1" applyFont="1" applyBorder="1"/>
    <xf numFmtId="44" fontId="2" fillId="2" borderId="0" xfId="0" applyNumberFormat="1" applyFont="1" applyFill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4" fillId="0" borderId="11" xfId="0" applyNumberFormat="1" applyFont="1" applyBorder="1"/>
    <xf numFmtId="2" fontId="17" fillId="0" borderId="11" xfId="0" applyNumberFormat="1" applyFont="1" applyBorder="1"/>
    <xf numFmtId="4" fontId="19" fillId="0" borderId="11" xfId="0" applyNumberFormat="1" applyFont="1" applyBorder="1"/>
    <xf numFmtId="0" fontId="27" fillId="3" borderId="11" xfId="0" applyFont="1" applyFill="1" applyBorder="1"/>
    <xf numFmtId="2" fontId="19" fillId="0" borderId="12" xfId="0" applyNumberFormat="1" applyFont="1" applyBorder="1"/>
    <xf numFmtId="4" fontId="14" fillId="2" borderId="13" xfId="0" applyNumberFormat="1" applyFont="1" applyFill="1" applyBorder="1"/>
    <xf numFmtId="2" fontId="17" fillId="2" borderId="13" xfId="0" applyNumberFormat="1" applyFont="1" applyFill="1" applyBorder="1"/>
    <xf numFmtId="4" fontId="19" fillId="2" borderId="13" xfId="0" applyNumberFormat="1" applyFont="1" applyFill="1" applyBorder="1"/>
    <xf numFmtId="0" fontId="27" fillId="2" borderId="13" xfId="0" applyFont="1" applyFill="1" applyBorder="1"/>
    <xf numFmtId="2" fontId="14" fillId="2" borderId="10" xfId="0" applyNumberFormat="1" applyFont="1" applyFill="1" applyBorder="1"/>
    <xf numFmtId="2" fontId="14" fillId="2" borderId="8" xfId="0" applyNumberFormat="1" applyFont="1" applyFill="1" applyBorder="1" applyAlignment="1">
      <alignment horizontal="center"/>
    </xf>
    <xf numFmtId="2" fontId="17" fillId="2" borderId="8" xfId="0" applyNumberFormat="1" applyFont="1" applyFill="1" applyBorder="1"/>
    <xf numFmtId="2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/>
    <xf numFmtId="0" fontId="17" fillId="2" borderId="8" xfId="0" applyFont="1" applyFill="1" applyBorder="1"/>
    <xf numFmtId="0" fontId="1" fillId="2" borderId="0" xfId="0" applyFont="1" applyFill="1"/>
    <xf numFmtId="164" fontId="19" fillId="0" borderId="0" xfId="0" applyNumberFormat="1" applyFont="1"/>
    <xf numFmtId="4" fontId="25" fillId="0" borderId="0" xfId="0" applyNumberFormat="1" applyFont="1"/>
    <xf numFmtId="8" fontId="19" fillId="0" borderId="0" xfId="0" applyNumberFormat="1" applyFont="1"/>
    <xf numFmtId="0" fontId="16" fillId="2" borderId="0" xfId="0" applyFont="1" applyFill="1" applyAlignment="1">
      <alignment horizontal="center"/>
    </xf>
    <xf numFmtId="10" fontId="31" fillId="0" borderId="0" xfId="4" applyNumberFormat="1" applyFont="1"/>
    <xf numFmtId="0" fontId="34" fillId="0" borderId="0" xfId="0" applyFont="1"/>
    <xf numFmtId="0" fontId="33" fillId="0" borderId="0" xfId="0" applyFont="1"/>
    <xf numFmtId="44" fontId="33" fillId="0" borderId="0" xfId="0" applyNumberFormat="1" applyFont="1"/>
    <xf numFmtId="0" fontId="33" fillId="0" borderId="0" xfId="0" applyFont="1" applyAlignment="1">
      <alignment horizontal="justify" vertical="center" wrapText="1"/>
    </xf>
    <xf numFmtId="8" fontId="8" fillId="0" borderId="0" xfId="0" applyNumberFormat="1" applyFont="1" applyAlignment="1">
      <alignment wrapText="1"/>
    </xf>
    <xf numFmtId="12" fontId="2" fillId="0" borderId="0" xfId="0" applyNumberFormat="1" applyFont="1"/>
    <xf numFmtId="12" fontId="1" fillId="0" borderId="0" xfId="0" applyNumberFormat="1" applyFont="1"/>
    <xf numFmtId="9" fontId="33" fillId="2" borderId="0" xfId="4" applyFont="1" applyFill="1"/>
    <xf numFmtId="0" fontId="3" fillId="2" borderId="0" xfId="0" applyFont="1" applyFill="1"/>
    <xf numFmtId="0" fontId="2" fillId="2" borderId="0" xfId="0" applyFont="1" applyFill="1"/>
    <xf numFmtId="9" fontId="2" fillId="2" borderId="0" xfId="4" applyFont="1" applyFill="1"/>
    <xf numFmtId="9" fontId="1" fillId="0" borderId="0" xfId="4" applyFont="1" applyFill="1"/>
    <xf numFmtId="9" fontId="2" fillId="0" borderId="0" xfId="4" applyFont="1" applyFill="1"/>
    <xf numFmtId="8" fontId="3" fillId="0" borderId="0" xfId="0" applyNumberFormat="1" applyFont="1"/>
    <xf numFmtId="14" fontId="3" fillId="0" borderId="0" xfId="0" applyNumberFormat="1" applyFont="1"/>
    <xf numFmtId="9" fontId="3" fillId="0" borderId="0" xfId="4" applyFont="1" applyFill="1" applyBorder="1"/>
    <xf numFmtId="0" fontId="35" fillId="0" borderId="0" xfId="0" applyFont="1"/>
    <xf numFmtId="16" fontId="3" fillId="0" borderId="0" xfId="0" applyNumberFormat="1" applyFont="1"/>
    <xf numFmtId="0" fontId="36" fillId="0" borderId="0" xfId="0" applyFont="1"/>
    <xf numFmtId="0" fontId="37" fillId="0" borderId="0" xfId="0" applyFont="1"/>
    <xf numFmtId="9" fontId="3" fillId="0" borderId="0" xfId="4" applyFont="1"/>
    <xf numFmtId="17" fontId="3" fillId="0" borderId="0" xfId="0" applyNumberFormat="1" applyFont="1"/>
    <xf numFmtId="9" fontId="38" fillId="0" borderId="0" xfId="4" applyFont="1"/>
    <xf numFmtId="0" fontId="39" fillId="0" borderId="0" xfId="0" applyFont="1"/>
    <xf numFmtId="0" fontId="38" fillId="0" borderId="0" xfId="0" applyFont="1"/>
    <xf numFmtId="9" fontId="4" fillId="0" borderId="0" xfId="4" applyFont="1" applyFill="1" applyBorder="1"/>
    <xf numFmtId="0" fontId="40" fillId="0" borderId="0" xfId="0" applyFont="1"/>
    <xf numFmtId="0" fontId="41" fillId="0" borderId="0" xfId="0" applyFont="1"/>
    <xf numFmtId="0" fontId="33" fillId="2" borderId="0" xfId="0" applyFont="1" applyFill="1"/>
    <xf numFmtId="44" fontId="8" fillId="2" borderId="0" xfId="0" applyNumberFormat="1" applyFont="1" applyFill="1"/>
    <xf numFmtId="6" fontId="0" fillId="0" borderId="0" xfId="0" applyNumberFormat="1"/>
    <xf numFmtId="0" fontId="42" fillId="0" borderId="0" xfId="0" applyFont="1"/>
    <xf numFmtId="0" fontId="43" fillId="0" borderId="0" xfId="0" applyFont="1"/>
    <xf numFmtId="13" fontId="2" fillId="0" borderId="0" xfId="0" applyNumberFormat="1" applyFont="1"/>
    <xf numFmtId="0" fontId="44" fillId="0" borderId="0" xfId="0" applyFont="1"/>
    <xf numFmtId="164" fontId="5" fillId="0" borderId="0" xfId="0" applyNumberFormat="1" applyFont="1"/>
    <xf numFmtId="164" fontId="0" fillId="0" borderId="0" xfId="0" applyNumberFormat="1"/>
    <xf numFmtId="164" fontId="0" fillId="0" borderId="0" xfId="4" applyNumberFormat="1" applyFont="1"/>
    <xf numFmtId="164" fontId="3" fillId="0" borderId="0" xfId="0" applyNumberFormat="1" applyFont="1"/>
    <xf numFmtId="9" fontId="8" fillId="2" borderId="0" xfId="4" applyFont="1" applyFill="1"/>
    <xf numFmtId="164" fontId="5" fillId="0" borderId="0" xfId="4" applyNumberFormat="1" applyFont="1" applyFill="1"/>
    <xf numFmtId="9" fontId="0" fillId="0" borderId="0" xfId="4" applyFont="1"/>
    <xf numFmtId="9" fontId="5" fillId="0" borderId="0" xfId="4" applyFont="1"/>
    <xf numFmtId="9" fontId="0" fillId="0" borderId="0" xfId="4" applyFont="1" applyFill="1"/>
    <xf numFmtId="9" fontId="3" fillId="0" borderId="0" xfId="4" applyFont="1" applyFill="1"/>
    <xf numFmtId="0" fontId="45" fillId="2" borderId="0" xfId="0" applyFont="1" applyFill="1"/>
    <xf numFmtId="0" fontId="45" fillId="0" borderId="0" xfId="0" applyFont="1"/>
    <xf numFmtId="0" fontId="46" fillId="0" borderId="0" xfId="0" applyFont="1"/>
    <xf numFmtId="164" fontId="0" fillId="0" borderId="0" xfId="0" applyNumberFormat="1" applyAlignment="1">
      <alignment horizontal="right"/>
    </xf>
    <xf numFmtId="2" fontId="0" fillId="0" borderId="0" xfId="4" applyNumberFormat="1" applyFont="1" applyFill="1"/>
    <xf numFmtId="2" fontId="0" fillId="0" borderId="0" xfId="4" applyNumberFormat="1" applyFont="1"/>
    <xf numFmtId="10" fontId="0" fillId="0" borderId="0" xfId="4" applyNumberFormat="1" applyFont="1" applyFill="1"/>
    <xf numFmtId="164" fontId="3" fillId="0" borderId="0" xfId="0" applyNumberFormat="1" applyFont="1" applyAlignment="1">
      <alignment horizontal="right"/>
    </xf>
    <xf numFmtId="164" fontId="5" fillId="2" borderId="0" xfId="0" applyNumberFormat="1" applyFont="1" applyFill="1"/>
    <xf numFmtId="6" fontId="3" fillId="0" borderId="0" xfId="0" applyNumberFormat="1" applyFont="1"/>
    <xf numFmtId="164" fontId="1" fillId="0" borderId="0" xfId="2" applyNumberFormat="1" applyFont="1"/>
    <xf numFmtId="2" fontId="3" fillId="0" borderId="0" xfId="4" applyNumberFormat="1" applyFont="1" applyFill="1"/>
    <xf numFmtId="2" fontId="3" fillId="0" borderId="0" xfId="4" applyNumberFormat="1" applyFont="1"/>
    <xf numFmtId="164" fontId="0" fillId="0" borderId="0" xfId="4" applyNumberFormat="1" applyFont="1" applyFill="1"/>
    <xf numFmtId="164" fontId="3" fillId="0" borderId="0" xfId="4" applyNumberFormat="1" applyFont="1" applyFill="1"/>
    <xf numFmtId="164" fontId="4" fillId="0" borderId="0" xfId="0" applyNumberFormat="1" applyFont="1"/>
    <xf numFmtId="164" fontId="38" fillId="0" borderId="0" xfId="0" applyNumberFormat="1" applyFont="1"/>
    <xf numFmtId="164" fontId="4" fillId="0" borderId="0" xfId="0" applyNumberFormat="1" applyFont="1" applyAlignment="1">
      <alignment horizontal="right"/>
    </xf>
    <xf numFmtId="9" fontId="5" fillId="0" borderId="0" xfId="0" applyNumberFormat="1" applyFont="1"/>
    <xf numFmtId="2" fontId="5" fillId="0" borderId="0" xfId="4" applyNumberFormat="1" applyFont="1" applyFill="1"/>
    <xf numFmtId="0" fontId="3" fillId="0" borderId="0" xfId="0" applyFont="1" applyAlignment="1">
      <alignment horizontal="center"/>
    </xf>
    <xf numFmtId="9" fontId="38" fillId="0" borderId="0" xfId="4" applyFont="1" applyFill="1"/>
    <xf numFmtId="44" fontId="1" fillId="2" borderId="0" xfId="0" applyNumberFormat="1" applyFont="1" applyFill="1"/>
    <xf numFmtId="10" fontId="3" fillId="0" borderId="0" xfId="4" applyNumberFormat="1" applyFont="1" applyFill="1"/>
    <xf numFmtId="14" fontId="3" fillId="0" borderId="0" xfId="1" applyNumberFormat="1" applyFont="1"/>
    <xf numFmtId="10" fontId="0" fillId="0" borderId="0" xfId="0" applyNumberFormat="1"/>
    <xf numFmtId="10" fontId="0" fillId="2" borderId="0" xfId="0" applyNumberFormat="1" applyFill="1"/>
    <xf numFmtId="10" fontId="8" fillId="2" borderId="0" xfId="0" applyNumberFormat="1" applyFont="1" applyFill="1"/>
    <xf numFmtId="9" fontId="0" fillId="2" borderId="0" xfId="4" applyFont="1" applyFill="1"/>
    <xf numFmtId="0" fontId="8" fillId="0" borderId="0" xfId="0" applyFont="1"/>
    <xf numFmtId="9" fontId="1" fillId="2" borderId="0" xfId="4" applyFont="1" applyFill="1"/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83"/>
  <sheetViews>
    <sheetView topLeftCell="B1" zoomScaleNormal="100" workbookViewId="0">
      <pane ySplit="2" topLeftCell="A3" activePane="bottomLeft" state="frozen"/>
      <selection activeCell="C1" sqref="C1"/>
      <selection pane="bottomLeft" activeCell="L299" sqref="L299"/>
    </sheetView>
  </sheetViews>
  <sheetFormatPr defaultRowHeight="11.25" x14ac:dyDescent="0.2"/>
  <cols>
    <col min="1" max="1" width="25" style="2" bestFit="1" customWidth="1"/>
    <col min="2" max="2" width="18.85546875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9" width="9.85546875" style="4" bestFit="1" customWidth="1"/>
    <col min="20" max="20" width="11.7109375" style="4" bestFit="1" customWidth="1"/>
    <col min="21" max="21" width="7.7109375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248" t="s">
        <v>357</v>
      </c>
      <c r="F1" s="248"/>
      <c r="L1" s="24" t="s">
        <v>70</v>
      </c>
    </row>
    <row r="2" spans="1:24" x14ac:dyDescent="0.2">
      <c r="A2" s="18" t="s">
        <v>0</v>
      </c>
      <c r="B2" s="25" t="s">
        <v>50</v>
      </c>
      <c r="C2" s="5"/>
      <c r="D2" s="26" t="s">
        <v>1</v>
      </c>
      <c r="E2" s="1"/>
      <c r="F2" s="1"/>
      <c r="G2" s="5"/>
      <c r="H2" s="37" t="s">
        <v>75</v>
      </c>
      <c r="I2" s="37" t="s">
        <v>76</v>
      </c>
      <c r="J2" s="37" t="s">
        <v>77</v>
      </c>
      <c r="K2" s="37" t="s">
        <v>78</v>
      </c>
      <c r="L2" s="5" t="s">
        <v>28</v>
      </c>
      <c r="M2" s="37" t="s">
        <v>79</v>
      </c>
      <c r="N2" s="37" t="s">
        <v>80</v>
      </c>
      <c r="O2" s="37" t="s">
        <v>81</v>
      </c>
      <c r="P2" s="37" t="s">
        <v>82</v>
      </c>
      <c r="Q2" s="37" t="s">
        <v>240</v>
      </c>
      <c r="R2" s="37" t="s">
        <v>83</v>
      </c>
      <c r="S2" s="37" t="s">
        <v>226</v>
      </c>
      <c r="T2" s="37" t="s">
        <v>222</v>
      </c>
      <c r="U2" s="37" t="s">
        <v>223</v>
      </c>
      <c r="V2" s="37" t="s">
        <v>224</v>
      </c>
      <c r="W2" s="37" t="s">
        <v>225</v>
      </c>
      <c r="X2" s="37" t="s">
        <v>84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89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45748</v>
      </c>
      <c r="B4" s="14" t="s">
        <v>37</v>
      </c>
      <c r="C4" s="178">
        <v>17439.419999999998</v>
      </c>
      <c r="D4" s="10">
        <v>45762</v>
      </c>
      <c r="E4" s="21" t="s">
        <v>361</v>
      </c>
      <c r="F4" s="21" t="s">
        <v>291</v>
      </c>
      <c r="G4" s="4">
        <f>SUM((H4:X4))</f>
        <v>144</v>
      </c>
      <c r="U4" s="4">
        <v>120</v>
      </c>
      <c r="X4" s="4">
        <v>24</v>
      </c>
    </row>
    <row r="5" spans="1:24" x14ac:dyDescent="0.2">
      <c r="A5" s="23">
        <v>45756</v>
      </c>
      <c r="B5" s="21" t="s">
        <v>363</v>
      </c>
      <c r="C5" s="3">
        <v>6</v>
      </c>
      <c r="D5" s="179"/>
      <c r="E5" s="21" t="s">
        <v>362</v>
      </c>
      <c r="F5" s="21" t="s">
        <v>291</v>
      </c>
      <c r="G5" s="4">
        <f t="shared" ref="G5:G18" si="0">SUM((H5:X5))</f>
        <v>125.55</v>
      </c>
      <c r="I5" s="4">
        <v>125.55</v>
      </c>
    </row>
    <row r="6" spans="1:24" x14ac:dyDescent="0.2">
      <c r="A6" s="20">
        <v>45755</v>
      </c>
      <c r="B6" s="21" t="s">
        <v>364</v>
      </c>
      <c r="C6" s="4">
        <v>11.5</v>
      </c>
      <c r="E6" s="21" t="s">
        <v>369</v>
      </c>
      <c r="F6" s="21" t="s">
        <v>291</v>
      </c>
      <c r="G6" s="4">
        <f t="shared" si="0"/>
        <v>372.6</v>
      </c>
      <c r="S6" s="4">
        <v>77.239999999999995</v>
      </c>
      <c r="U6" s="4">
        <v>295.36</v>
      </c>
    </row>
    <row r="7" spans="1:24" x14ac:dyDescent="0.2">
      <c r="A7" s="10">
        <v>45763</v>
      </c>
      <c r="B7" s="21" t="s">
        <v>365</v>
      </c>
      <c r="C7" s="4">
        <v>11.5</v>
      </c>
      <c r="E7" s="21" t="s">
        <v>368</v>
      </c>
      <c r="F7" s="21" t="s">
        <v>291</v>
      </c>
      <c r="G7" s="4">
        <f t="shared" si="0"/>
        <v>45.6</v>
      </c>
      <c r="U7" s="4">
        <v>0</v>
      </c>
      <c r="V7" s="4">
        <v>38</v>
      </c>
      <c r="X7" s="4">
        <v>7.6</v>
      </c>
    </row>
    <row r="8" spans="1:24" x14ac:dyDescent="0.2">
      <c r="A8" s="23">
        <v>45769</v>
      </c>
      <c r="B8" s="21" t="s">
        <v>366</v>
      </c>
      <c r="C8" s="4">
        <v>214.35</v>
      </c>
      <c r="E8" s="21" t="s">
        <v>370</v>
      </c>
      <c r="F8" s="21" t="s">
        <v>291</v>
      </c>
      <c r="G8" s="4">
        <f t="shared" si="0"/>
        <v>54.33</v>
      </c>
      <c r="L8" s="4">
        <v>54.33</v>
      </c>
    </row>
    <row r="9" spans="1:24" x14ac:dyDescent="0.2">
      <c r="A9" s="10">
        <v>45769</v>
      </c>
      <c r="B9" s="44" t="s">
        <v>367</v>
      </c>
      <c r="C9" s="4">
        <v>41212</v>
      </c>
      <c r="E9" s="21" t="s">
        <v>371</v>
      </c>
      <c r="F9" s="21" t="s">
        <v>296</v>
      </c>
      <c r="G9" s="4">
        <f t="shared" si="0"/>
        <v>395.17</v>
      </c>
      <c r="P9" s="4">
        <v>376.35</v>
      </c>
      <c r="X9" s="4">
        <v>18.82</v>
      </c>
    </row>
    <row r="10" spans="1:24" x14ac:dyDescent="0.2">
      <c r="A10" s="35">
        <v>45777</v>
      </c>
      <c r="B10" s="21" t="s">
        <v>393</v>
      </c>
      <c r="C10" s="4">
        <v>11.5</v>
      </c>
      <c r="E10" s="21" t="s">
        <v>371</v>
      </c>
      <c r="F10" s="21" t="s">
        <v>296</v>
      </c>
      <c r="G10" s="4">
        <f t="shared" si="0"/>
        <v>17.600000000000001</v>
      </c>
      <c r="P10" s="4">
        <v>16.760000000000002</v>
      </c>
      <c r="X10" s="4">
        <v>0.84</v>
      </c>
    </row>
    <row r="11" spans="1:24" x14ac:dyDescent="0.2">
      <c r="A11" s="35"/>
      <c r="B11" s="21"/>
      <c r="D11" s="179"/>
      <c r="E11" s="21" t="s">
        <v>372</v>
      </c>
      <c r="F11" s="21" t="s">
        <v>296</v>
      </c>
      <c r="G11" s="4">
        <f t="shared" si="0"/>
        <v>19.600000000000001</v>
      </c>
      <c r="P11" s="4">
        <v>18.670000000000002</v>
      </c>
      <c r="X11" s="4">
        <v>0.93</v>
      </c>
    </row>
    <row r="12" spans="1:24" x14ac:dyDescent="0.2">
      <c r="A12" s="14"/>
      <c r="B12" s="14" t="s">
        <v>88</v>
      </c>
      <c r="C12" s="11">
        <f>SUM(C5:C11)</f>
        <v>41466.85</v>
      </c>
      <c r="E12" s="21" t="s">
        <v>373</v>
      </c>
      <c r="F12" s="21" t="s">
        <v>296</v>
      </c>
      <c r="G12" s="4">
        <f t="shared" si="0"/>
        <v>25.88</v>
      </c>
      <c r="P12" s="4">
        <v>24.65</v>
      </c>
      <c r="X12" s="4">
        <v>1.23</v>
      </c>
    </row>
    <row r="13" spans="1:24" x14ac:dyDescent="0.2">
      <c r="A13" s="35">
        <v>45779</v>
      </c>
      <c r="B13" s="21" t="s">
        <v>394</v>
      </c>
      <c r="C13" s="24">
        <v>423.16</v>
      </c>
      <c r="E13" s="21" t="s">
        <v>374</v>
      </c>
      <c r="F13" s="21" t="s">
        <v>291</v>
      </c>
      <c r="G13" s="4">
        <f t="shared" si="0"/>
        <v>173.4</v>
      </c>
      <c r="U13" s="4">
        <v>173.4</v>
      </c>
    </row>
    <row r="14" spans="1:24" x14ac:dyDescent="0.2">
      <c r="A14" s="44">
        <v>45804</v>
      </c>
      <c r="B14" s="21" t="s">
        <v>409</v>
      </c>
      <c r="C14" s="4">
        <v>700</v>
      </c>
      <c r="E14" s="21" t="s">
        <v>375</v>
      </c>
      <c r="F14" s="21" t="s">
        <v>291</v>
      </c>
      <c r="G14" s="4">
        <f t="shared" si="0"/>
        <v>945.99</v>
      </c>
      <c r="M14" s="4">
        <v>527.79</v>
      </c>
      <c r="O14" s="4">
        <v>346.5</v>
      </c>
      <c r="X14" s="4">
        <v>71.7</v>
      </c>
    </row>
    <row r="15" spans="1:24" x14ac:dyDescent="0.2">
      <c r="A15" s="23"/>
      <c r="B15" s="21" t="s">
        <v>410</v>
      </c>
      <c r="D15" s="180"/>
      <c r="E15" s="21" t="s">
        <v>376</v>
      </c>
      <c r="F15" s="21" t="s">
        <v>291</v>
      </c>
      <c r="G15" s="4">
        <f t="shared" si="0"/>
        <v>43</v>
      </c>
      <c r="K15" s="4">
        <v>43</v>
      </c>
    </row>
    <row r="16" spans="1:24" x14ac:dyDescent="0.2">
      <c r="A16" s="21"/>
      <c r="B16" s="21"/>
      <c r="C16" s="11"/>
      <c r="E16" s="21"/>
      <c r="F16" s="21" t="s">
        <v>296</v>
      </c>
      <c r="P16" s="4">
        <v>0.5</v>
      </c>
      <c r="X16" s="4">
        <v>0.02</v>
      </c>
    </row>
    <row r="17" spans="1:26" x14ac:dyDescent="0.2">
      <c r="A17" s="21"/>
      <c r="B17" s="21"/>
      <c r="C17" s="11"/>
      <c r="E17" s="21" t="s">
        <v>378</v>
      </c>
      <c r="F17" s="21" t="s">
        <v>291</v>
      </c>
      <c r="G17" s="4">
        <f t="shared" si="0"/>
        <v>27.06</v>
      </c>
      <c r="L17" s="4">
        <v>27.06</v>
      </c>
    </row>
    <row r="18" spans="1:26" x14ac:dyDescent="0.2">
      <c r="A18" s="21"/>
      <c r="B18" s="21"/>
      <c r="C18" s="11"/>
      <c r="E18" s="21" t="s">
        <v>377</v>
      </c>
      <c r="F18" s="21" t="s">
        <v>291</v>
      </c>
      <c r="G18" s="4">
        <f t="shared" si="0"/>
        <v>996.42</v>
      </c>
      <c r="H18" s="4">
        <v>996.42</v>
      </c>
    </row>
    <row r="19" spans="1:26" x14ac:dyDescent="0.2">
      <c r="A19" s="10"/>
      <c r="B19" s="14" t="s">
        <v>283</v>
      </c>
      <c r="C19" s="11">
        <f>SUM(C13:C16)</f>
        <v>1123.1600000000001</v>
      </c>
      <c r="D19" s="144" t="s">
        <v>288</v>
      </c>
      <c r="E19" s="14" t="s">
        <v>288</v>
      </c>
      <c r="F19" s="21"/>
      <c r="G19" s="11">
        <f>SUM(G4:G18)</f>
        <v>3386.2000000000003</v>
      </c>
      <c r="H19" s="4">
        <f>SUM(H4:H18)</f>
        <v>996.42</v>
      </c>
      <c r="I19" s="4">
        <f t="shared" ref="I19:X19" si="1">SUM(I4:I18)</f>
        <v>125.55</v>
      </c>
      <c r="J19" s="4">
        <f t="shared" si="1"/>
        <v>0</v>
      </c>
      <c r="K19" s="4">
        <f t="shared" si="1"/>
        <v>43</v>
      </c>
      <c r="L19" s="4">
        <f t="shared" si="1"/>
        <v>81.39</v>
      </c>
      <c r="M19" s="4">
        <f t="shared" si="1"/>
        <v>527.79</v>
      </c>
      <c r="N19" s="4">
        <f t="shared" si="1"/>
        <v>0</v>
      </c>
      <c r="O19" s="4">
        <f t="shared" si="1"/>
        <v>346.5</v>
      </c>
      <c r="P19" s="4">
        <f t="shared" si="1"/>
        <v>436.93</v>
      </c>
      <c r="Q19" s="4">
        <f t="shared" si="1"/>
        <v>0</v>
      </c>
      <c r="R19" s="4">
        <f t="shared" si="1"/>
        <v>0</v>
      </c>
      <c r="S19" s="4">
        <f t="shared" si="1"/>
        <v>77.239999999999995</v>
      </c>
      <c r="T19" s="4">
        <f t="shared" si="1"/>
        <v>0</v>
      </c>
      <c r="U19" s="4">
        <f t="shared" si="1"/>
        <v>588.76</v>
      </c>
      <c r="V19" s="4">
        <f t="shared" si="1"/>
        <v>38</v>
      </c>
      <c r="W19" s="4">
        <f t="shared" si="1"/>
        <v>0</v>
      </c>
      <c r="X19" s="11">
        <f t="shared" si="1"/>
        <v>125.14</v>
      </c>
      <c r="Z19" s="3"/>
    </row>
    <row r="20" spans="1:26" x14ac:dyDescent="0.2">
      <c r="A20" s="23">
        <v>45838</v>
      </c>
      <c r="B20" s="21" t="s">
        <v>206</v>
      </c>
      <c r="C20" s="4">
        <v>100.12</v>
      </c>
      <c r="D20" s="10"/>
      <c r="E20" s="21" t="s">
        <v>395</v>
      </c>
      <c r="F20" s="21" t="s">
        <v>291</v>
      </c>
    </row>
    <row r="21" spans="1:26" ht="12.75" x14ac:dyDescent="0.2">
      <c r="A21" s="44">
        <v>45831</v>
      </c>
      <c r="B21" s="21" t="s">
        <v>424</v>
      </c>
      <c r="C21" s="24">
        <v>17.22</v>
      </c>
      <c r="D21" s="243">
        <v>45790</v>
      </c>
      <c r="E21" s="21" t="s">
        <v>396</v>
      </c>
      <c r="F21" s="21" t="s">
        <v>291</v>
      </c>
      <c r="G21" s="4">
        <f t="shared" ref="G21:G87" si="2">SUM((H21:X21))</f>
        <v>82.53</v>
      </c>
      <c r="U21" s="4">
        <v>82.53</v>
      </c>
    </row>
    <row r="22" spans="1:26" x14ac:dyDescent="0.2">
      <c r="A22" s="10">
        <v>45825</v>
      </c>
      <c r="B22" s="21" t="s">
        <v>425</v>
      </c>
      <c r="C22" s="24">
        <v>356.5</v>
      </c>
      <c r="D22" s="10"/>
      <c r="E22" s="21" t="s">
        <v>397</v>
      </c>
      <c r="F22" s="21" t="s">
        <v>291</v>
      </c>
      <c r="G22" s="4">
        <f t="shared" si="2"/>
        <v>999.72</v>
      </c>
      <c r="J22" s="4">
        <v>999.72</v>
      </c>
    </row>
    <row r="23" spans="1:26" x14ac:dyDescent="0.2">
      <c r="A23" s="10"/>
      <c r="B23" s="21"/>
      <c r="C23" s="24"/>
      <c r="D23" s="10"/>
      <c r="E23" s="21" t="s">
        <v>398</v>
      </c>
      <c r="F23" s="21" t="s">
        <v>291</v>
      </c>
      <c r="G23" s="4">
        <f t="shared" si="2"/>
        <v>490.99</v>
      </c>
      <c r="Q23" s="4">
        <v>409.16</v>
      </c>
      <c r="X23" s="4">
        <v>81.83</v>
      </c>
    </row>
    <row r="24" spans="1:26" x14ac:dyDescent="0.2">
      <c r="A24" s="10"/>
      <c r="B24" s="21"/>
      <c r="C24" s="24"/>
      <c r="D24" s="10"/>
      <c r="E24" s="21" t="s">
        <v>399</v>
      </c>
      <c r="F24" s="21" t="s">
        <v>291</v>
      </c>
      <c r="G24" s="4">
        <f t="shared" si="2"/>
        <v>450</v>
      </c>
      <c r="S24" s="4">
        <v>100</v>
      </c>
      <c r="T24" s="4">
        <v>350</v>
      </c>
    </row>
    <row r="25" spans="1:26" x14ac:dyDescent="0.2">
      <c r="A25" s="10"/>
      <c r="B25" s="14" t="s">
        <v>284</v>
      </c>
      <c r="C25" s="11">
        <f>SUM(C20:C24)</f>
        <v>473.84000000000003</v>
      </c>
      <c r="D25" s="10"/>
      <c r="E25" s="21" t="s">
        <v>400</v>
      </c>
      <c r="F25" s="21" t="s">
        <v>291</v>
      </c>
      <c r="G25" s="4">
        <f t="shared" si="2"/>
        <v>368.42</v>
      </c>
      <c r="U25" s="24">
        <v>368.42</v>
      </c>
    </row>
    <row r="26" spans="1:26" x14ac:dyDescent="0.2">
      <c r="A26" s="46"/>
      <c r="B26" s="14"/>
      <c r="C26" s="11"/>
      <c r="D26" s="10"/>
      <c r="E26" s="21" t="s">
        <v>401</v>
      </c>
      <c r="F26" s="21" t="s">
        <v>291</v>
      </c>
      <c r="G26" s="4">
        <f t="shared" si="2"/>
        <v>28</v>
      </c>
      <c r="K26" s="4">
        <v>28</v>
      </c>
    </row>
    <row r="27" spans="1:26" x14ac:dyDescent="0.2">
      <c r="A27" s="35"/>
      <c r="B27" s="21"/>
      <c r="D27" s="10"/>
      <c r="E27" s="21" t="s">
        <v>362</v>
      </c>
      <c r="F27" s="21" t="s">
        <v>291</v>
      </c>
      <c r="G27" s="4">
        <f t="shared" si="2"/>
        <v>125.55</v>
      </c>
      <c r="I27" s="4">
        <v>125.55</v>
      </c>
    </row>
    <row r="28" spans="1:26" x14ac:dyDescent="0.2">
      <c r="A28" s="35"/>
      <c r="B28" s="21"/>
      <c r="D28" s="10">
        <v>45786</v>
      </c>
      <c r="E28" s="21" t="s">
        <v>402</v>
      </c>
      <c r="F28" s="21" t="s">
        <v>291</v>
      </c>
      <c r="G28" s="4">
        <f t="shared" si="2"/>
        <v>16.919999999999998</v>
      </c>
      <c r="P28" s="4">
        <v>16.11</v>
      </c>
      <c r="X28" s="4">
        <v>0.81</v>
      </c>
    </row>
    <row r="29" spans="1:26" x14ac:dyDescent="0.2">
      <c r="A29" s="35"/>
      <c r="B29" s="14" t="s">
        <v>285</v>
      </c>
      <c r="C29" s="11">
        <f>SUM(C27:C28)</f>
        <v>0</v>
      </c>
      <c r="D29" s="10"/>
      <c r="E29" s="21" t="s">
        <v>402</v>
      </c>
      <c r="F29" s="21" t="s">
        <v>296</v>
      </c>
      <c r="G29" s="4">
        <f t="shared" si="2"/>
        <v>343.66</v>
      </c>
      <c r="P29" s="4">
        <v>327.3</v>
      </c>
      <c r="X29" s="4">
        <v>16.36</v>
      </c>
    </row>
    <row r="30" spans="1:26" x14ac:dyDescent="0.2">
      <c r="A30" s="35"/>
      <c r="B30" s="21"/>
      <c r="D30" s="10"/>
      <c r="E30" s="21" t="s">
        <v>373</v>
      </c>
      <c r="F30" s="21" t="s">
        <v>291</v>
      </c>
      <c r="G30" s="4">
        <f t="shared" si="2"/>
        <v>20.62</v>
      </c>
      <c r="U30" s="4">
        <v>19.64</v>
      </c>
      <c r="X30" s="4">
        <v>0.98</v>
      </c>
    </row>
    <row r="31" spans="1:26" x14ac:dyDescent="0.2">
      <c r="A31" s="35"/>
      <c r="B31" s="21"/>
      <c r="D31" s="10"/>
      <c r="E31" s="21" t="s">
        <v>403</v>
      </c>
      <c r="F31" s="21" t="s">
        <v>291</v>
      </c>
      <c r="G31" s="4">
        <f t="shared" si="2"/>
        <v>131.1</v>
      </c>
      <c r="M31" s="4">
        <v>131.1</v>
      </c>
    </row>
    <row r="32" spans="1:26" x14ac:dyDescent="0.2">
      <c r="A32" s="35"/>
      <c r="B32" s="21"/>
      <c r="D32" s="10"/>
      <c r="E32" s="21" t="s">
        <v>404</v>
      </c>
      <c r="F32" s="21" t="s">
        <v>291</v>
      </c>
      <c r="G32" s="4">
        <f t="shared" si="2"/>
        <v>18.330000000000002</v>
      </c>
      <c r="P32" s="4">
        <v>17.46</v>
      </c>
      <c r="X32" s="4">
        <v>0.87</v>
      </c>
    </row>
    <row r="33" spans="1:25" x14ac:dyDescent="0.2">
      <c r="A33" s="35"/>
      <c r="B33" s="21"/>
      <c r="D33" s="10"/>
      <c r="E33" s="21" t="s">
        <v>370</v>
      </c>
      <c r="F33" s="21" t="s">
        <v>291</v>
      </c>
      <c r="G33" s="4">
        <f t="shared" si="2"/>
        <v>11.25</v>
      </c>
      <c r="L33" s="4">
        <v>11.25</v>
      </c>
    </row>
    <row r="34" spans="1:25" x14ac:dyDescent="0.2">
      <c r="A34" s="35"/>
      <c r="B34" s="21"/>
      <c r="D34" s="10"/>
      <c r="E34" s="21" t="s">
        <v>405</v>
      </c>
      <c r="F34" s="21" t="s">
        <v>291</v>
      </c>
      <c r="G34" s="4">
        <f t="shared" si="2"/>
        <v>28.7</v>
      </c>
      <c r="T34" s="4">
        <v>28.7</v>
      </c>
    </row>
    <row r="35" spans="1:25" x14ac:dyDescent="0.2">
      <c r="A35" s="35"/>
      <c r="B35" s="21"/>
      <c r="D35" s="10"/>
      <c r="E35" s="21" t="s">
        <v>406</v>
      </c>
      <c r="F35" s="21"/>
      <c r="G35" s="4">
        <f t="shared" si="2"/>
        <v>53.06</v>
      </c>
      <c r="L35" s="4">
        <v>53.06</v>
      </c>
    </row>
    <row r="36" spans="1:25" x14ac:dyDescent="0.2">
      <c r="A36" s="35"/>
      <c r="B36" s="21"/>
      <c r="D36" s="10">
        <v>45808</v>
      </c>
      <c r="E36" s="21" t="s">
        <v>407</v>
      </c>
      <c r="F36" s="21" t="s">
        <v>291</v>
      </c>
      <c r="G36" s="4">
        <f t="shared" si="2"/>
        <v>996.42</v>
      </c>
      <c r="H36" s="4">
        <v>996.42</v>
      </c>
    </row>
    <row r="37" spans="1:25" x14ac:dyDescent="0.2">
      <c r="A37" s="35"/>
      <c r="B37" s="21"/>
      <c r="D37" s="10"/>
      <c r="E37" s="21" t="s">
        <v>408</v>
      </c>
      <c r="F37" s="21" t="s">
        <v>291</v>
      </c>
      <c r="G37" s="4">
        <f t="shared" si="2"/>
        <v>2231.16</v>
      </c>
      <c r="Q37" s="4">
        <v>1859.3</v>
      </c>
      <c r="X37" s="4">
        <v>371.86</v>
      </c>
    </row>
    <row r="38" spans="1:25" x14ac:dyDescent="0.2">
      <c r="B38" s="21"/>
      <c r="D38" s="143" t="s">
        <v>54</v>
      </c>
      <c r="E38" s="14" t="s">
        <v>379</v>
      </c>
      <c r="G38" s="11">
        <f>SUM(G20:G37)</f>
        <v>6396.4299999999994</v>
      </c>
      <c r="H38" s="11">
        <f t="shared" ref="H38:X38" si="3">SUM(H20:H37)</f>
        <v>996.42</v>
      </c>
      <c r="I38" s="11">
        <f t="shared" si="3"/>
        <v>125.55</v>
      </c>
      <c r="J38" s="11">
        <f t="shared" si="3"/>
        <v>999.72</v>
      </c>
      <c r="K38" s="11">
        <f t="shared" si="3"/>
        <v>28</v>
      </c>
      <c r="L38" s="11">
        <f t="shared" si="3"/>
        <v>64.31</v>
      </c>
      <c r="M38" s="11">
        <f t="shared" si="3"/>
        <v>131.1</v>
      </c>
      <c r="N38" s="4">
        <f t="shared" si="3"/>
        <v>0</v>
      </c>
      <c r="O38" s="4">
        <f t="shared" si="3"/>
        <v>0</v>
      </c>
      <c r="P38" s="11">
        <f t="shared" si="3"/>
        <v>360.87</v>
      </c>
      <c r="Q38" s="11">
        <f t="shared" si="3"/>
        <v>2268.46</v>
      </c>
      <c r="R38" s="4">
        <f t="shared" si="3"/>
        <v>0</v>
      </c>
      <c r="S38" s="11">
        <f t="shared" si="3"/>
        <v>100</v>
      </c>
      <c r="T38" s="11">
        <f t="shared" si="3"/>
        <v>378.7</v>
      </c>
      <c r="U38" s="11">
        <f t="shared" si="3"/>
        <v>470.59000000000003</v>
      </c>
      <c r="V38" s="4">
        <f t="shared" si="3"/>
        <v>0</v>
      </c>
      <c r="W38" s="4">
        <f t="shared" si="3"/>
        <v>0</v>
      </c>
      <c r="X38" s="11">
        <f t="shared" si="3"/>
        <v>472.71000000000004</v>
      </c>
    </row>
    <row r="39" spans="1:25" x14ac:dyDescent="0.2">
      <c r="A39" s="10"/>
      <c r="B39" s="21"/>
      <c r="C39" s="51"/>
      <c r="D39" s="10"/>
      <c r="E39" s="21" t="s">
        <v>376</v>
      </c>
      <c r="F39" s="21" t="s">
        <v>291</v>
      </c>
      <c r="G39" s="4">
        <f t="shared" si="2"/>
        <v>28</v>
      </c>
      <c r="K39" s="4">
        <v>28</v>
      </c>
    </row>
    <row r="40" spans="1:25" x14ac:dyDescent="0.2">
      <c r="A40" s="35"/>
      <c r="B40" s="14" t="s">
        <v>286</v>
      </c>
      <c r="C40" s="11">
        <f>SUM(C31:C39)</f>
        <v>0</v>
      </c>
      <c r="D40" s="12"/>
      <c r="E40" s="21" t="s">
        <v>370</v>
      </c>
      <c r="F40" s="21" t="s">
        <v>291</v>
      </c>
      <c r="G40" s="4">
        <f t="shared" si="2"/>
        <v>52.16</v>
      </c>
      <c r="L40" s="4">
        <v>52.16</v>
      </c>
    </row>
    <row r="41" spans="1:25" x14ac:dyDescent="0.2">
      <c r="A41" s="35"/>
      <c r="B41" s="21"/>
      <c r="D41" s="10"/>
      <c r="E41" s="21" t="s">
        <v>415</v>
      </c>
      <c r="F41" s="21" t="s">
        <v>291</v>
      </c>
      <c r="G41" s="4">
        <f t="shared" si="2"/>
        <v>125.75</v>
      </c>
      <c r="I41" s="4">
        <v>125.75</v>
      </c>
    </row>
    <row r="42" spans="1:25" x14ac:dyDescent="0.2">
      <c r="A42" s="44"/>
      <c r="B42" s="44"/>
      <c r="D42" s="23"/>
      <c r="E42" s="21" t="s">
        <v>416</v>
      </c>
      <c r="F42" s="21" t="s">
        <v>291</v>
      </c>
      <c r="G42" s="4">
        <f t="shared" si="2"/>
        <v>285.60000000000002</v>
      </c>
      <c r="P42" s="4">
        <v>238</v>
      </c>
      <c r="X42" s="4">
        <v>47.6</v>
      </c>
    </row>
    <row r="43" spans="1:25" x14ac:dyDescent="0.2">
      <c r="A43" s="35"/>
      <c r="B43" s="21"/>
      <c r="C43" s="24"/>
      <c r="D43" s="10"/>
      <c r="E43" s="21" t="s">
        <v>417</v>
      </c>
      <c r="F43" s="21" t="s">
        <v>291</v>
      </c>
      <c r="G43" s="4">
        <f t="shared" si="2"/>
        <v>475</v>
      </c>
      <c r="S43" s="4">
        <v>330</v>
      </c>
      <c r="T43" s="4">
        <v>145</v>
      </c>
    </row>
    <row r="44" spans="1:25" x14ac:dyDescent="0.2">
      <c r="A44" s="35"/>
      <c r="B44" s="21"/>
      <c r="C44" s="24"/>
      <c r="D44" s="10"/>
      <c r="E44" s="21" t="s">
        <v>400</v>
      </c>
      <c r="F44" s="21" t="s">
        <v>291</v>
      </c>
      <c r="G44" s="4">
        <f t="shared" si="2"/>
        <v>318.29000000000002</v>
      </c>
      <c r="U44" s="4">
        <v>295.36</v>
      </c>
      <c r="V44" s="4">
        <v>22.93</v>
      </c>
    </row>
    <row r="45" spans="1:25" x14ac:dyDescent="0.2">
      <c r="A45" s="10"/>
      <c r="B45" s="21"/>
      <c r="C45" s="24"/>
      <c r="D45" s="10"/>
      <c r="E45" s="21" t="s">
        <v>418</v>
      </c>
      <c r="F45" s="21" t="s">
        <v>291</v>
      </c>
      <c r="G45" s="4">
        <f t="shared" si="2"/>
        <v>25</v>
      </c>
      <c r="Q45" s="4">
        <v>25</v>
      </c>
    </row>
    <row r="46" spans="1:25" x14ac:dyDescent="0.2">
      <c r="A46" s="35"/>
      <c r="B46" s="14" t="s">
        <v>96</v>
      </c>
      <c r="C46" s="11">
        <f>SUM(C41:C45)</f>
        <v>0</v>
      </c>
      <c r="D46" s="10"/>
      <c r="E46" s="21" t="s">
        <v>419</v>
      </c>
      <c r="F46" s="21" t="s">
        <v>291</v>
      </c>
      <c r="G46" s="24">
        <f t="shared" si="2"/>
        <v>71.239999999999995</v>
      </c>
      <c r="H46" s="11"/>
      <c r="I46" s="11"/>
      <c r="J46" s="11"/>
      <c r="K46" s="24"/>
      <c r="L46" s="11">
        <v>59.37</v>
      </c>
      <c r="M46" s="24"/>
      <c r="N46" s="11"/>
      <c r="O46" s="11"/>
      <c r="P46" s="11"/>
      <c r="Q46" s="24"/>
      <c r="R46" s="24"/>
      <c r="S46" s="24"/>
      <c r="T46" s="24"/>
      <c r="U46" s="24"/>
      <c r="V46" s="24"/>
      <c r="W46" s="24"/>
      <c r="X46" s="24">
        <v>11.87</v>
      </c>
      <c r="Y46" s="11"/>
    </row>
    <row r="47" spans="1:25" x14ac:dyDescent="0.2">
      <c r="A47" s="35"/>
      <c r="B47" s="21"/>
      <c r="D47" s="10"/>
      <c r="E47" s="21" t="s">
        <v>402</v>
      </c>
      <c r="F47" s="21" t="s">
        <v>296</v>
      </c>
      <c r="G47" s="24">
        <f t="shared" si="2"/>
        <v>350.41</v>
      </c>
      <c r="H47" s="11"/>
      <c r="I47" s="11"/>
      <c r="J47" s="11"/>
      <c r="K47" s="11"/>
      <c r="L47" s="11"/>
      <c r="M47" s="24"/>
      <c r="N47" s="11"/>
      <c r="O47" s="11"/>
      <c r="P47" s="24">
        <v>333.72</v>
      </c>
      <c r="Q47" s="11"/>
      <c r="R47" s="24"/>
      <c r="S47" s="24"/>
      <c r="T47" s="24"/>
      <c r="U47" s="24"/>
      <c r="V47" s="24"/>
      <c r="W47" s="24"/>
      <c r="X47" s="24">
        <v>16.690000000000001</v>
      </c>
      <c r="Y47" s="11"/>
    </row>
    <row r="48" spans="1:25" x14ac:dyDescent="0.2">
      <c r="A48" s="35"/>
      <c r="B48" s="21"/>
      <c r="C48" s="24"/>
      <c r="D48" s="10"/>
      <c r="E48" s="21" t="s">
        <v>372</v>
      </c>
      <c r="F48" s="21" t="s">
        <v>296</v>
      </c>
      <c r="G48" s="24">
        <f t="shared" si="2"/>
        <v>18.350000000000001</v>
      </c>
      <c r="H48" s="11"/>
      <c r="I48" s="11"/>
      <c r="J48" s="11"/>
      <c r="K48" s="11"/>
      <c r="L48" s="24"/>
      <c r="M48" s="24"/>
      <c r="N48" s="11"/>
      <c r="O48" s="11"/>
      <c r="P48" s="24">
        <v>17.48</v>
      </c>
      <c r="Q48" s="11"/>
      <c r="R48" s="24"/>
      <c r="S48" s="24"/>
      <c r="T48" s="24"/>
      <c r="U48" s="24"/>
      <c r="V48" s="24"/>
      <c r="W48" s="24"/>
      <c r="X48" s="24">
        <v>0.87</v>
      </c>
      <c r="Y48" s="11"/>
    </row>
    <row r="49" spans="1:26" x14ac:dyDescent="0.2">
      <c r="B49" s="21"/>
      <c r="C49" s="24"/>
      <c r="D49" s="10"/>
      <c r="E49" s="21" t="s">
        <v>420</v>
      </c>
      <c r="F49" s="21" t="s">
        <v>296</v>
      </c>
      <c r="G49" s="24">
        <f t="shared" si="2"/>
        <v>28.78</v>
      </c>
      <c r="H49" s="11"/>
      <c r="I49" s="11"/>
      <c r="J49" s="11"/>
      <c r="K49" s="11"/>
      <c r="L49" s="24"/>
      <c r="M49" s="24"/>
      <c r="N49" s="11"/>
      <c r="O49" s="11"/>
      <c r="P49" s="11"/>
      <c r="Q49" s="11"/>
      <c r="R49" s="24"/>
      <c r="S49" s="24"/>
      <c r="T49" s="24"/>
      <c r="U49" s="24">
        <v>27.41</v>
      </c>
      <c r="V49" s="24"/>
      <c r="W49" s="24"/>
      <c r="X49" s="24">
        <v>1.37</v>
      </c>
      <c r="Y49" s="11"/>
    </row>
    <row r="50" spans="1:26" x14ac:dyDescent="0.2">
      <c r="A50" s="10"/>
      <c r="B50" s="21"/>
      <c r="C50" s="24"/>
      <c r="D50" s="10"/>
      <c r="E50" s="21" t="s">
        <v>421</v>
      </c>
      <c r="F50" s="21" t="s">
        <v>296</v>
      </c>
      <c r="G50" s="24">
        <f t="shared" si="2"/>
        <v>6</v>
      </c>
      <c r="H50" s="24"/>
      <c r="I50" s="11"/>
      <c r="J50" s="11"/>
      <c r="K50" s="11"/>
      <c r="L50" s="11">
        <v>6</v>
      </c>
      <c r="M50" s="24"/>
      <c r="N50" s="11"/>
      <c r="O50" s="11"/>
      <c r="P50" s="11"/>
      <c r="Q50" s="11"/>
      <c r="R50" s="24"/>
      <c r="S50" s="24"/>
      <c r="T50" s="24"/>
      <c r="U50" s="24"/>
      <c r="V50" s="24"/>
      <c r="W50" s="24"/>
      <c r="X50" s="24"/>
      <c r="Y50" s="11"/>
    </row>
    <row r="51" spans="1:26" x14ac:dyDescent="0.2">
      <c r="B51" s="46" t="s">
        <v>98</v>
      </c>
      <c r="C51" s="11">
        <f>SUM(C47:C50)</f>
        <v>0</v>
      </c>
      <c r="D51" s="10"/>
      <c r="E51" s="21" t="s">
        <v>377</v>
      </c>
      <c r="F51" s="21" t="s">
        <v>291</v>
      </c>
      <c r="G51" s="24">
        <f t="shared" si="2"/>
        <v>996.22</v>
      </c>
      <c r="H51" s="11">
        <v>996.22</v>
      </c>
      <c r="I51" s="11"/>
      <c r="J51" s="11"/>
      <c r="K51" s="11"/>
      <c r="L51" s="11"/>
      <c r="M51" s="24"/>
      <c r="N51" s="11"/>
      <c r="O51" s="11"/>
      <c r="P51" s="11"/>
      <c r="Q51" s="11"/>
      <c r="R51" s="24"/>
      <c r="S51" s="24"/>
      <c r="T51" s="24"/>
      <c r="U51" s="24"/>
      <c r="V51" s="24"/>
      <c r="W51" s="24"/>
      <c r="X51" s="24"/>
      <c r="Y51" s="11"/>
    </row>
    <row r="52" spans="1:26" x14ac:dyDescent="0.2">
      <c r="A52" s="23"/>
      <c r="B52" s="21"/>
      <c r="D52" s="10"/>
      <c r="E52" s="21" t="s">
        <v>422</v>
      </c>
      <c r="F52" s="21" t="s">
        <v>291</v>
      </c>
      <c r="G52" s="24">
        <f t="shared" si="2"/>
        <v>2231.16</v>
      </c>
      <c r="H52" s="11"/>
      <c r="I52" s="11"/>
      <c r="J52" s="11"/>
      <c r="K52" s="11"/>
      <c r="L52" s="24"/>
      <c r="M52" s="24"/>
      <c r="N52" s="11"/>
      <c r="O52" s="11"/>
      <c r="P52" s="11"/>
      <c r="Q52" s="24">
        <v>1859.3</v>
      </c>
      <c r="R52" s="24"/>
      <c r="S52" s="24"/>
      <c r="T52" s="24"/>
      <c r="U52" s="24"/>
      <c r="V52" s="24"/>
      <c r="W52" s="24"/>
      <c r="X52" s="24">
        <v>371.86</v>
      </c>
      <c r="Y52" s="11"/>
    </row>
    <row r="53" spans="1:26" x14ac:dyDescent="0.2">
      <c r="A53" s="10"/>
      <c r="B53" s="21"/>
      <c r="D53" s="10"/>
      <c r="E53" s="21" t="s">
        <v>426</v>
      </c>
      <c r="F53" s="22" t="s">
        <v>291</v>
      </c>
      <c r="G53" s="6">
        <f t="shared" si="2"/>
        <v>61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v>61</v>
      </c>
      <c r="V53" s="6"/>
      <c r="W53" s="6"/>
      <c r="X53" s="6"/>
    </row>
    <row r="54" spans="1:26" x14ac:dyDescent="0.2">
      <c r="D54" s="12"/>
      <c r="E54" s="21"/>
      <c r="F54" s="22"/>
      <c r="G54" s="147">
        <f t="shared" si="2"/>
        <v>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6" x14ac:dyDescent="0.2">
      <c r="D55" s="146" t="s">
        <v>238</v>
      </c>
      <c r="E55" s="14" t="s">
        <v>4</v>
      </c>
      <c r="F55" s="7"/>
      <c r="G55" s="13">
        <f>SUM(G39:G54)</f>
        <v>5072.96</v>
      </c>
      <c r="H55" s="13">
        <f t="shared" ref="H55:X55" si="4">SUM(H39:H54)</f>
        <v>996.22</v>
      </c>
      <c r="I55" s="13">
        <f t="shared" si="4"/>
        <v>125.75</v>
      </c>
      <c r="J55" s="13">
        <f t="shared" si="4"/>
        <v>0</v>
      </c>
      <c r="K55" s="13">
        <f t="shared" si="4"/>
        <v>28</v>
      </c>
      <c r="L55" s="13">
        <f t="shared" si="4"/>
        <v>117.53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589.20000000000005</v>
      </c>
      <c r="Q55" s="13">
        <f t="shared" si="4"/>
        <v>1884.3</v>
      </c>
      <c r="R55" s="13">
        <f t="shared" si="4"/>
        <v>0</v>
      </c>
      <c r="S55" s="13">
        <f t="shared" si="4"/>
        <v>330</v>
      </c>
      <c r="T55" s="13">
        <f t="shared" si="4"/>
        <v>145</v>
      </c>
      <c r="U55" s="13">
        <f t="shared" si="4"/>
        <v>383.77000000000004</v>
      </c>
      <c r="V55" s="13">
        <f t="shared" si="4"/>
        <v>22.93</v>
      </c>
      <c r="W55" s="13">
        <f t="shared" si="4"/>
        <v>0</v>
      </c>
      <c r="X55" s="13">
        <f t="shared" si="4"/>
        <v>450.26</v>
      </c>
    </row>
    <row r="56" spans="1:26" x14ac:dyDescent="0.2">
      <c r="A56" s="10"/>
      <c r="B56" s="14" t="s">
        <v>219</v>
      </c>
      <c r="C56" s="11">
        <f>SUM(C52:C55)</f>
        <v>0</v>
      </c>
      <c r="D56" s="148"/>
      <c r="E56" s="21"/>
      <c r="F56" s="21"/>
      <c r="G56" s="4">
        <f t="shared" si="2"/>
        <v>0</v>
      </c>
    </row>
    <row r="57" spans="1:26" x14ac:dyDescent="0.2">
      <c r="A57" s="35"/>
      <c r="B57" s="21"/>
      <c r="C57" s="2"/>
      <c r="D57" s="149"/>
      <c r="E57" s="21"/>
      <c r="F57" s="21"/>
      <c r="G57" s="4">
        <f t="shared" si="2"/>
        <v>0</v>
      </c>
    </row>
    <row r="58" spans="1:26" ht="12.75" x14ac:dyDescent="0.2">
      <c r="A58" s="10"/>
      <c r="B58" s="21"/>
      <c r="C58" s="24"/>
      <c r="D58" s="10"/>
      <c r="E58" s="21"/>
      <c r="F58" s="21"/>
      <c r="G58" s="4">
        <f t="shared" si="2"/>
        <v>0</v>
      </c>
      <c r="Z58" s="8"/>
    </row>
    <row r="59" spans="1:26" ht="12.75" x14ac:dyDescent="0.2">
      <c r="B59" s="14" t="s">
        <v>330</v>
      </c>
      <c r="C59" s="11">
        <f>SUM(C57:C58)</f>
        <v>0</v>
      </c>
      <c r="D59" s="10"/>
      <c r="E59" s="21"/>
      <c r="F59" s="21"/>
      <c r="G59" s="4">
        <f t="shared" si="2"/>
        <v>0</v>
      </c>
      <c r="Z59" s="8"/>
    </row>
    <row r="60" spans="1:26" ht="12.75" x14ac:dyDescent="0.2">
      <c r="A60" s="10"/>
      <c r="B60" s="21"/>
      <c r="E60" s="21"/>
      <c r="F60" s="21"/>
      <c r="G60" s="4">
        <f t="shared" si="2"/>
        <v>0</v>
      </c>
      <c r="Z60" s="8"/>
    </row>
    <row r="61" spans="1:26" ht="12.75" x14ac:dyDescent="0.2">
      <c r="B61" s="21"/>
      <c r="E61" s="21"/>
      <c r="F61" s="21"/>
      <c r="G61" s="4">
        <f t="shared" si="2"/>
        <v>0</v>
      </c>
      <c r="Z61" s="8"/>
    </row>
    <row r="62" spans="1:26" ht="12.75" x14ac:dyDescent="0.2">
      <c r="B62" s="21"/>
      <c r="D62" s="10"/>
      <c r="E62" s="21"/>
      <c r="F62" s="21"/>
      <c r="G62" s="32">
        <f t="shared" si="2"/>
        <v>0</v>
      </c>
      <c r="H62" s="21"/>
      <c r="I62"/>
      <c r="J62"/>
      <c r="K62"/>
      <c r="L62"/>
      <c r="M62"/>
      <c r="N62"/>
      <c r="O62"/>
      <c r="P62"/>
      <c r="Q62"/>
      <c r="R62"/>
      <c r="Z62" s="8"/>
    </row>
    <row r="63" spans="1:26" ht="12.75" x14ac:dyDescent="0.2">
      <c r="A63" s="10"/>
      <c r="B63" s="14"/>
      <c r="C63" s="11"/>
      <c r="D63" s="10"/>
      <c r="E63" s="21"/>
      <c r="F63" s="21"/>
      <c r="G63" s="4">
        <f t="shared" si="2"/>
        <v>0</v>
      </c>
      <c r="Z63" s="8"/>
    </row>
    <row r="64" spans="1:26" ht="12.75" x14ac:dyDescent="0.2">
      <c r="A64" s="35"/>
      <c r="B64" s="21"/>
      <c r="C64" s="24"/>
      <c r="D64"/>
      <c r="E64" s="21"/>
      <c r="F64" s="21"/>
      <c r="G64" s="4">
        <f t="shared" si="2"/>
        <v>0</v>
      </c>
      <c r="Z64" s="8"/>
    </row>
    <row r="65" spans="1:26" ht="12.75" x14ac:dyDescent="0.2">
      <c r="A65" s="35"/>
      <c r="B65" s="14" t="s">
        <v>220</v>
      </c>
      <c r="C65" s="11">
        <f>SUM(C60:C64)</f>
        <v>0</v>
      </c>
      <c r="D65" s="10"/>
      <c r="E65" s="21"/>
      <c r="F65" s="21"/>
      <c r="G65" s="4">
        <f t="shared" si="2"/>
        <v>0</v>
      </c>
      <c r="Z65" s="8"/>
    </row>
    <row r="66" spans="1:26" ht="12.75" x14ac:dyDescent="0.2">
      <c r="A66" s="35"/>
      <c r="B66" s="21"/>
      <c r="C66" s="229"/>
      <c r="D66" s="10"/>
      <c r="E66" s="21"/>
      <c r="F66" s="21"/>
      <c r="G66" s="4">
        <f t="shared" si="2"/>
        <v>0</v>
      </c>
      <c r="Z66" s="8"/>
    </row>
    <row r="67" spans="1:26" ht="12.75" x14ac:dyDescent="0.2">
      <c r="A67" s="35"/>
      <c r="B67" s="44"/>
      <c r="C67" s="24"/>
      <c r="D67" s="10"/>
      <c r="E67" s="21"/>
      <c r="F67" s="21"/>
      <c r="G67" s="4">
        <f t="shared" si="2"/>
        <v>0</v>
      </c>
      <c r="Z67" s="8"/>
    </row>
    <row r="68" spans="1:26" ht="12.75" x14ac:dyDescent="0.2">
      <c r="A68" s="35"/>
      <c r="B68" s="44"/>
      <c r="C68" s="24"/>
      <c r="D68" s="10"/>
      <c r="E68" s="21"/>
      <c r="F68" s="21"/>
      <c r="G68" s="4">
        <f t="shared" si="2"/>
        <v>0</v>
      </c>
      <c r="Z68" s="8"/>
    </row>
    <row r="69" spans="1:26" ht="12.75" x14ac:dyDescent="0.2">
      <c r="A69" s="35"/>
      <c r="B69" s="14" t="s">
        <v>48</v>
      </c>
      <c r="C69" s="11">
        <f>SUM(C66:C68)</f>
        <v>0</v>
      </c>
      <c r="D69" s="10"/>
      <c r="E69" s="21"/>
      <c r="F69" s="21"/>
      <c r="G69" s="4">
        <f t="shared" si="2"/>
        <v>0</v>
      </c>
      <c r="Z69" s="8"/>
    </row>
    <row r="70" spans="1:26" ht="12.75" x14ac:dyDescent="0.2">
      <c r="A70" s="35"/>
      <c r="B70" s="21"/>
      <c r="C70" s="24"/>
      <c r="D70" s="10"/>
      <c r="E70" s="21"/>
      <c r="F70" s="21"/>
      <c r="G70" s="4">
        <f t="shared" si="2"/>
        <v>0</v>
      </c>
      <c r="Z70" s="8"/>
    </row>
    <row r="71" spans="1:26" ht="12.75" x14ac:dyDescent="0.2">
      <c r="A71" s="35"/>
      <c r="B71" s="21"/>
      <c r="C71" s="24"/>
      <c r="D71" s="10"/>
      <c r="E71" s="21"/>
      <c r="F71" s="21"/>
      <c r="G71" s="4">
        <f t="shared" si="2"/>
        <v>0</v>
      </c>
      <c r="Z71" s="8"/>
    </row>
    <row r="72" spans="1:26" ht="12.75" x14ac:dyDescent="0.2">
      <c r="A72" s="35"/>
      <c r="B72" s="21"/>
      <c r="C72" s="24"/>
      <c r="D72" s="10"/>
      <c r="E72" s="21"/>
      <c r="F72" s="21"/>
      <c r="G72" s="4">
        <f t="shared" si="2"/>
        <v>0</v>
      </c>
      <c r="Z72" s="8"/>
    </row>
    <row r="73" spans="1:26" ht="12.75" x14ac:dyDescent="0.2">
      <c r="A73" s="35"/>
      <c r="B73" s="21"/>
      <c r="C73" s="24"/>
      <c r="D73" s="10"/>
      <c r="E73" s="21"/>
      <c r="F73" s="21"/>
      <c r="G73" s="4">
        <f t="shared" si="2"/>
        <v>0</v>
      </c>
      <c r="Z73" s="8"/>
    </row>
    <row r="74" spans="1:26" ht="12.75" x14ac:dyDescent="0.2">
      <c r="A74" s="35"/>
      <c r="B74" s="21"/>
      <c r="C74" s="24"/>
      <c r="D74" s="176" t="s">
        <v>318</v>
      </c>
      <c r="E74" s="175" t="s">
        <v>40</v>
      </c>
      <c r="G74" s="11">
        <f>SUM(G56:G73)</f>
        <v>0</v>
      </c>
      <c r="H74" s="11">
        <f t="shared" ref="H74:P74" si="5">SUM(H56:H72)</f>
        <v>0</v>
      </c>
      <c r="I74" s="11">
        <f t="shared" si="5"/>
        <v>0</v>
      </c>
      <c r="J74" s="11">
        <f t="shared" si="5"/>
        <v>0</v>
      </c>
      <c r="K74" s="11">
        <f t="shared" si="5"/>
        <v>0</v>
      </c>
      <c r="L74" s="11">
        <f t="shared" si="5"/>
        <v>0</v>
      </c>
      <c r="M74" s="11">
        <f t="shared" si="5"/>
        <v>0</v>
      </c>
      <c r="N74" s="11">
        <f t="shared" si="5"/>
        <v>0</v>
      </c>
      <c r="O74" s="11">
        <f t="shared" si="5"/>
        <v>0</v>
      </c>
      <c r="P74" s="11">
        <f t="shared" si="5"/>
        <v>0</v>
      </c>
      <c r="Q74" s="11">
        <f>SUM(Q56:Q73)</f>
        <v>0</v>
      </c>
      <c r="R74" s="11">
        <f t="shared" ref="R74:X74" si="6">SUM(R56:R72)</f>
        <v>0</v>
      </c>
      <c r="S74" s="11">
        <f t="shared" si="6"/>
        <v>0</v>
      </c>
      <c r="T74" s="11">
        <f t="shared" si="6"/>
        <v>0</v>
      </c>
      <c r="U74" s="11">
        <f t="shared" si="6"/>
        <v>0</v>
      </c>
      <c r="V74" s="11">
        <f t="shared" si="6"/>
        <v>0</v>
      </c>
      <c r="W74" s="11">
        <f t="shared" si="6"/>
        <v>0</v>
      </c>
      <c r="X74" s="11">
        <f t="shared" si="6"/>
        <v>0</v>
      </c>
      <c r="Y74" s="11">
        <f>SUM(Y56:Y64)</f>
        <v>0</v>
      </c>
      <c r="Z74" s="8"/>
    </row>
    <row r="75" spans="1:26" ht="12.75" x14ac:dyDescent="0.2">
      <c r="A75" s="35"/>
      <c r="B75" s="21"/>
      <c r="C75" s="24"/>
      <c r="D75" s="10"/>
      <c r="E75" s="21"/>
      <c r="F75" s="21"/>
      <c r="G75" s="24">
        <f t="shared" si="2"/>
        <v>0</v>
      </c>
      <c r="H75" s="11"/>
      <c r="I75" s="24"/>
      <c r="J75" s="11"/>
      <c r="K75" s="11"/>
      <c r="L75" s="11"/>
      <c r="M75" s="11"/>
      <c r="N75" s="11"/>
      <c r="O75" s="11"/>
      <c r="P75" s="11"/>
      <c r="Q75" s="24"/>
      <c r="R75" s="24"/>
      <c r="S75" s="24"/>
      <c r="T75" s="24"/>
      <c r="U75" s="145"/>
      <c r="V75" s="24"/>
      <c r="W75" s="24"/>
      <c r="X75" s="24"/>
      <c r="Z75" s="8"/>
    </row>
    <row r="76" spans="1:26" ht="12.75" x14ac:dyDescent="0.2">
      <c r="A76" s="35"/>
      <c r="B76" s="21"/>
      <c r="C76" s="24"/>
      <c r="D76" s="151"/>
      <c r="E76" s="21"/>
      <c r="F76" s="21"/>
      <c r="G76" s="4">
        <f t="shared" si="2"/>
        <v>0</v>
      </c>
      <c r="Z76" s="8"/>
    </row>
    <row r="77" spans="1:26" ht="12.75" x14ac:dyDescent="0.2">
      <c r="A77" s="23"/>
      <c r="B77" s="21"/>
      <c r="D77" s="10"/>
      <c r="E77" s="21"/>
      <c r="F77" s="21"/>
      <c r="G77" s="4">
        <f t="shared" si="2"/>
        <v>0</v>
      </c>
      <c r="Z77" s="8"/>
    </row>
    <row r="78" spans="1:26" ht="12.75" x14ac:dyDescent="0.2">
      <c r="A78" s="35"/>
      <c r="B78" s="21"/>
      <c r="D78" s="10"/>
      <c r="E78" s="21"/>
      <c r="F78" s="21"/>
      <c r="G78" s="4">
        <f t="shared" si="2"/>
        <v>0</v>
      </c>
      <c r="Z78" s="8"/>
    </row>
    <row r="79" spans="1:26" ht="12.75" x14ac:dyDescent="0.2">
      <c r="A79" s="35"/>
      <c r="B79" s="21"/>
      <c r="D79" s="10"/>
      <c r="E79" s="21"/>
      <c r="F79" s="21"/>
      <c r="G79" s="4">
        <f t="shared" si="2"/>
        <v>0</v>
      </c>
      <c r="Z79" s="8"/>
    </row>
    <row r="80" spans="1:26" ht="12.75" x14ac:dyDescent="0.2">
      <c r="A80" s="35"/>
      <c r="B80" s="21"/>
      <c r="D80" s="10"/>
      <c r="E80" s="21"/>
      <c r="F80" s="21"/>
      <c r="G80" s="4">
        <f t="shared" si="2"/>
        <v>0</v>
      </c>
      <c r="Z80" s="8"/>
    </row>
    <row r="81" spans="1:26" ht="12.75" x14ac:dyDescent="0.2">
      <c r="A81" s="35"/>
      <c r="B81" s="21"/>
      <c r="D81" s="10"/>
      <c r="E81" s="21"/>
      <c r="F81" s="21"/>
      <c r="G81" s="4">
        <f t="shared" si="2"/>
        <v>0</v>
      </c>
      <c r="Z81" s="8"/>
    </row>
    <row r="82" spans="1:26" ht="12.75" x14ac:dyDescent="0.2">
      <c r="B82" s="21"/>
      <c r="C82" s="24"/>
      <c r="D82" s="10"/>
      <c r="E82" s="21"/>
      <c r="F82" s="21"/>
      <c r="G82" s="4">
        <f t="shared" si="2"/>
        <v>0</v>
      </c>
      <c r="Z82" s="8"/>
    </row>
    <row r="83" spans="1:26" ht="12.75" x14ac:dyDescent="0.2">
      <c r="B83" s="14" t="s">
        <v>49</v>
      </c>
      <c r="C83" s="11">
        <f>SUM(C70:C82)</f>
        <v>0</v>
      </c>
      <c r="D83" s="10"/>
      <c r="E83" s="21"/>
      <c r="F83" s="21"/>
      <c r="G83" s="4">
        <f t="shared" si="2"/>
        <v>0</v>
      </c>
      <c r="Z83" s="8"/>
    </row>
    <row r="84" spans="1:26" ht="12.75" x14ac:dyDescent="0.2">
      <c r="B84" s="14"/>
      <c r="C84" s="11"/>
      <c r="D84" s="10"/>
      <c r="E84" s="21"/>
      <c r="F84" s="21"/>
      <c r="G84" s="4">
        <f t="shared" si="2"/>
        <v>0</v>
      </c>
      <c r="Z84" s="8"/>
    </row>
    <row r="85" spans="1:26" ht="12.75" x14ac:dyDescent="0.2">
      <c r="B85" s="14"/>
      <c r="C85" s="11"/>
      <c r="D85" s="10"/>
      <c r="E85" s="205"/>
      <c r="F85" s="21"/>
      <c r="G85" s="4">
        <f t="shared" si="2"/>
        <v>0</v>
      </c>
      <c r="Z85" s="8"/>
    </row>
    <row r="86" spans="1:26" ht="12.75" x14ac:dyDescent="0.2">
      <c r="B86" s="14"/>
      <c r="C86" s="11"/>
      <c r="D86" s="10"/>
      <c r="E86" s="21"/>
      <c r="F86" s="21"/>
      <c r="G86" s="4">
        <f t="shared" si="2"/>
        <v>0</v>
      </c>
      <c r="Z86" s="8"/>
    </row>
    <row r="87" spans="1:26" ht="12.75" x14ac:dyDescent="0.2">
      <c r="B87" s="14"/>
      <c r="C87" s="11"/>
      <c r="D87" s="10"/>
      <c r="E87" s="21"/>
      <c r="F87" s="21"/>
      <c r="G87" s="4">
        <f t="shared" si="2"/>
        <v>0</v>
      </c>
      <c r="Z87" s="8"/>
    </row>
    <row r="88" spans="1:26" ht="12.75" x14ac:dyDescent="0.2">
      <c r="B88" s="14"/>
      <c r="C88" s="11"/>
      <c r="D88" s="10"/>
      <c r="E88" s="21"/>
      <c r="F88" s="21"/>
      <c r="G88" s="4">
        <f t="shared" ref="G88:G144" si="7">SUM((H88:X88))</f>
        <v>0</v>
      </c>
      <c r="Z88" s="8"/>
    </row>
    <row r="89" spans="1:26" ht="12.75" x14ac:dyDescent="0.2">
      <c r="B89" s="14"/>
      <c r="C89" s="11"/>
      <c r="D89" s="143" t="s">
        <v>319</v>
      </c>
      <c r="E89" s="175" t="s">
        <v>41</v>
      </c>
      <c r="F89" s="7"/>
      <c r="G89" s="13">
        <f>SUM(G75:G88)</f>
        <v>0</v>
      </c>
      <c r="H89" s="13">
        <f t="shared" ref="H89:X89" si="8">SUM(H75:H88)</f>
        <v>0</v>
      </c>
      <c r="I89" s="13">
        <f t="shared" si="8"/>
        <v>0</v>
      </c>
      <c r="J89" s="13">
        <f t="shared" si="8"/>
        <v>0</v>
      </c>
      <c r="K89" s="13">
        <f t="shared" si="8"/>
        <v>0</v>
      </c>
      <c r="L89" s="13">
        <f t="shared" si="8"/>
        <v>0</v>
      </c>
      <c r="M89" s="13">
        <f t="shared" si="8"/>
        <v>0</v>
      </c>
      <c r="N89" s="13">
        <f t="shared" si="8"/>
        <v>0</v>
      </c>
      <c r="O89" s="13">
        <f t="shared" si="8"/>
        <v>0</v>
      </c>
      <c r="P89" s="13">
        <f t="shared" si="8"/>
        <v>0</v>
      </c>
      <c r="Q89" s="13">
        <f t="shared" si="8"/>
        <v>0</v>
      </c>
      <c r="R89" s="13">
        <f t="shared" si="8"/>
        <v>0</v>
      </c>
      <c r="S89" s="13">
        <f t="shared" si="8"/>
        <v>0</v>
      </c>
      <c r="T89" s="13">
        <f t="shared" si="8"/>
        <v>0</v>
      </c>
      <c r="U89" s="13">
        <f t="shared" si="8"/>
        <v>0</v>
      </c>
      <c r="V89" s="13">
        <f t="shared" si="8"/>
        <v>0</v>
      </c>
      <c r="W89" s="13">
        <f t="shared" si="8"/>
        <v>0</v>
      </c>
      <c r="X89" s="13">
        <f t="shared" si="8"/>
        <v>0</v>
      </c>
      <c r="Y89" s="11">
        <f t="shared" ref="Y89" si="9">SUM(Y75:Y86)</f>
        <v>0</v>
      </c>
      <c r="Z89" s="8"/>
    </row>
    <row r="90" spans="1:26" ht="12.75" x14ac:dyDescent="0.2">
      <c r="B90" s="14"/>
      <c r="C90" s="11"/>
      <c r="D90" s="10"/>
      <c r="E90" s="205"/>
      <c r="F90" s="21"/>
      <c r="G90" s="4">
        <f t="shared" si="7"/>
        <v>0</v>
      </c>
      <c r="Z90" s="8"/>
    </row>
    <row r="91" spans="1:26" ht="12.75" x14ac:dyDescent="0.2">
      <c r="A91" s="14"/>
      <c r="B91" s="14"/>
      <c r="C91" s="11"/>
      <c r="D91" s="31"/>
      <c r="E91" s="205"/>
      <c r="F91" s="21"/>
      <c r="G91" s="4">
        <f t="shared" si="7"/>
        <v>0</v>
      </c>
      <c r="Z91" s="8"/>
    </row>
    <row r="92" spans="1:26" ht="12.75" x14ac:dyDescent="0.2">
      <c r="A92" s="10"/>
      <c r="B92" s="14" t="s">
        <v>221</v>
      </c>
      <c r="C92" s="11"/>
      <c r="D92" s="10"/>
      <c r="E92" s="21"/>
      <c r="F92" s="21"/>
      <c r="G92" s="4">
        <f t="shared" si="7"/>
        <v>0</v>
      </c>
      <c r="Z92" s="8"/>
    </row>
    <row r="93" spans="1:26" ht="12.75" x14ac:dyDescent="0.2">
      <c r="A93" s="10"/>
      <c r="B93" s="21"/>
      <c r="D93" s="10"/>
      <c r="E93" s="21"/>
      <c r="F93" s="21"/>
      <c r="G93" s="4">
        <f t="shared" si="7"/>
        <v>0</v>
      </c>
      <c r="Z93" s="8"/>
    </row>
    <row r="94" spans="1:26" ht="12.75" x14ac:dyDescent="0.2">
      <c r="A94" s="35"/>
      <c r="B94" s="21"/>
      <c r="D94" s="23"/>
      <c r="E94" s="21"/>
      <c r="F94" s="21"/>
      <c r="G94" s="4">
        <f t="shared" si="7"/>
        <v>0</v>
      </c>
      <c r="Z94" s="8"/>
    </row>
    <row r="95" spans="1:26" ht="12.75" x14ac:dyDescent="0.2">
      <c r="A95" s="35"/>
      <c r="B95" s="14"/>
      <c r="C95" s="11"/>
      <c r="D95" s="23"/>
      <c r="E95" s="21"/>
      <c r="F95" s="21"/>
      <c r="G95" s="4">
        <f t="shared" si="7"/>
        <v>0</v>
      </c>
      <c r="Z95" s="8"/>
    </row>
    <row r="96" spans="1:26" ht="12.75" x14ac:dyDescent="0.2">
      <c r="A96" s="35"/>
      <c r="B96" s="21"/>
      <c r="D96" s="23"/>
      <c r="E96" s="21"/>
      <c r="F96" s="21"/>
      <c r="G96" s="4">
        <f t="shared" si="7"/>
        <v>0</v>
      </c>
      <c r="Z96" s="8"/>
    </row>
    <row r="97" spans="1:26" ht="12.75" x14ac:dyDescent="0.2">
      <c r="A97" s="35"/>
      <c r="B97" s="21"/>
      <c r="D97" s="23"/>
      <c r="E97" s="21"/>
      <c r="F97" s="21"/>
      <c r="G97" s="4">
        <f t="shared" si="7"/>
        <v>0</v>
      </c>
      <c r="Z97" s="8"/>
    </row>
    <row r="98" spans="1:26" ht="12.75" x14ac:dyDescent="0.2">
      <c r="A98" s="35"/>
      <c r="B98" s="21"/>
      <c r="C98" s="15"/>
      <c r="D98" s="23"/>
      <c r="E98" s="21"/>
      <c r="F98" s="21"/>
      <c r="G98" s="4">
        <f t="shared" si="7"/>
        <v>0</v>
      </c>
      <c r="Z98" s="8"/>
    </row>
    <row r="99" spans="1:26" ht="12.75" x14ac:dyDescent="0.2">
      <c r="A99" s="35"/>
      <c r="B99" s="21"/>
      <c r="D99" s="10"/>
      <c r="E99" s="21"/>
      <c r="F99" s="21"/>
      <c r="G99" s="4">
        <f t="shared" si="7"/>
        <v>0</v>
      </c>
      <c r="Z99" s="8"/>
    </row>
    <row r="100" spans="1:26" ht="12.75" x14ac:dyDescent="0.2">
      <c r="A100" s="35"/>
      <c r="B100" s="21"/>
      <c r="D100" s="10"/>
      <c r="E100" s="21"/>
      <c r="F100" s="21"/>
      <c r="G100" s="4">
        <f t="shared" si="7"/>
        <v>0</v>
      </c>
      <c r="Z100" s="8"/>
    </row>
    <row r="101" spans="1:26" ht="12.75" x14ac:dyDescent="0.2">
      <c r="A101" s="35"/>
      <c r="B101" s="21"/>
      <c r="D101" s="10"/>
      <c r="E101" s="206"/>
      <c r="F101" s="21"/>
      <c r="G101" s="4">
        <f t="shared" si="7"/>
        <v>0</v>
      </c>
      <c r="Z101" s="8"/>
    </row>
    <row r="102" spans="1:26" ht="12.75" x14ac:dyDescent="0.2">
      <c r="A102" s="35"/>
      <c r="B102" s="21"/>
      <c r="D102" s="10"/>
      <c r="E102" s="21"/>
      <c r="F102" s="21"/>
      <c r="G102" s="4">
        <f t="shared" si="7"/>
        <v>0</v>
      </c>
      <c r="Z102" s="8"/>
    </row>
    <row r="103" spans="1:26" ht="12.75" x14ac:dyDescent="0.2">
      <c r="A103" s="35"/>
      <c r="B103" s="21"/>
      <c r="D103" s="10"/>
      <c r="E103" s="21"/>
      <c r="F103" s="21"/>
      <c r="G103" s="4">
        <f t="shared" si="7"/>
        <v>0</v>
      </c>
      <c r="Z103" s="8"/>
    </row>
    <row r="104" spans="1:26" ht="12.75" x14ac:dyDescent="0.2">
      <c r="A104" s="35"/>
      <c r="B104" s="21"/>
      <c r="D104" s="10"/>
      <c r="E104" s="21"/>
      <c r="F104" s="21"/>
      <c r="G104" s="4">
        <f t="shared" si="7"/>
        <v>0</v>
      </c>
      <c r="Z104" s="8"/>
    </row>
    <row r="105" spans="1:26" ht="12.75" x14ac:dyDescent="0.2">
      <c r="A105" s="35"/>
      <c r="B105" s="21"/>
      <c r="D105" s="10"/>
      <c r="E105" s="175" t="s">
        <v>42</v>
      </c>
      <c r="G105" s="11">
        <f>SUM(G90:G104)</f>
        <v>0</v>
      </c>
      <c r="H105" s="11">
        <f>SUM(H90:H101)</f>
        <v>0</v>
      </c>
      <c r="I105" s="11">
        <f>SUM(I90:I104)</f>
        <v>0</v>
      </c>
      <c r="J105" s="11">
        <f>SUM(J90:J101)</f>
        <v>0</v>
      </c>
      <c r="K105" s="11">
        <f>SUM(K90:K101)</f>
        <v>0</v>
      </c>
      <c r="L105" s="11">
        <f>SUM(L90:L104)</f>
        <v>0</v>
      </c>
      <c r="M105" s="11">
        <f t="shared" ref="M105:X105" si="10">SUM(M90:M104)</f>
        <v>0</v>
      </c>
      <c r="N105" s="11">
        <f t="shared" si="10"/>
        <v>0</v>
      </c>
      <c r="O105" s="11">
        <f t="shared" si="10"/>
        <v>0</v>
      </c>
      <c r="P105" s="11">
        <f t="shared" si="10"/>
        <v>0</v>
      </c>
      <c r="Q105" s="11">
        <f t="shared" si="10"/>
        <v>0</v>
      </c>
      <c r="R105" s="11">
        <f t="shared" si="10"/>
        <v>0</v>
      </c>
      <c r="S105" s="11">
        <f t="shared" si="10"/>
        <v>0</v>
      </c>
      <c r="T105" s="11">
        <f t="shared" si="10"/>
        <v>0</v>
      </c>
      <c r="U105" s="11">
        <f t="shared" si="10"/>
        <v>0</v>
      </c>
      <c r="V105" s="11">
        <f t="shared" si="10"/>
        <v>0</v>
      </c>
      <c r="W105" s="11">
        <f t="shared" si="10"/>
        <v>0</v>
      </c>
      <c r="X105" s="11">
        <f t="shared" si="10"/>
        <v>0</v>
      </c>
      <c r="Y105" s="11">
        <f>SUM(Y90:Y101)</f>
        <v>0</v>
      </c>
      <c r="Z105" s="8"/>
    </row>
    <row r="106" spans="1:26" ht="12.75" x14ac:dyDescent="0.2">
      <c r="A106" s="14"/>
      <c r="B106" s="21"/>
      <c r="D106" s="10"/>
      <c r="E106" s="21"/>
      <c r="F106" s="21"/>
      <c r="G106" s="4">
        <f t="shared" si="7"/>
        <v>0</v>
      </c>
      <c r="Z106" s="8"/>
    </row>
    <row r="107" spans="1:26" ht="12.75" x14ac:dyDescent="0.2">
      <c r="B107" s="21"/>
      <c r="E107" s="21"/>
      <c r="F107" s="21"/>
      <c r="G107" s="4">
        <f t="shared" si="7"/>
        <v>0</v>
      </c>
      <c r="Z107" s="8"/>
    </row>
    <row r="108" spans="1:26" ht="12.75" x14ac:dyDescent="0.2">
      <c r="A108" s="10"/>
      <c r="B108" s="21"/>
      <c r="D108" s="10"/>
      <c r="E108" s="21"/>
      <c r="F108" s="21"/>
      <c r="G108" s="4">
        <f t="shared" si="7"/>
        <v>0</v>
      </c>
      <c r="Z108" s="8"/>
    </row>
    <row r="109" spans="1:26" ht="12.75" x14ac:dyDescent="0.2">
      <c r="A109" s="35"/>
      <c r="B109" s="21"/>
      <c r="E109" s="21"/>
      <c r="F109" s="21"/>
      <c r="G109" s="4">
        <f t="shared" si="7"/>
        <v>0</v>
      </c>
      <c r="Z109" s="8"/>
    </row>
    <row r="110" spans="1:26" ht="12.75" x14ac:dyDescent="0.2">
      <c r="A110" s="35"/>
      <c r="B110" s="21"/>
      <c r="E110" s="21"/>
      <c r="F110" s="21"/>
      <c r="G110" s="4">
        <f t="shared" si="7"/>
        <v>0</v>
      </c>
      <c r="Z110" s="8"/>
    </row>
    <row r="111" spans="1:26" ht="12.75" x14ac:dyDescent="0.2">
      <c r="A111" s="35"/>
      <c r="B111" s="21"/>
      <c r="C111" s="42"/>
      <c r="E111" s="205"/>
      <c r="F111" s="21"/>
      <c r="G111" s="4">
        <f t="shared" si="7"/>
        <v>0</v>
      </c>
      <c r="Z111" s="8"/>
    </row>
    <row r="112" spans="1:26" ht="12.75" x14ac:dyDescent="0.2">
      <c r="A112" s="44"/>
      <c r="C112" s="16"/>
      <c r="D112" s="10"/>
      <c r="E112" s="205"/>
      <c r="F112" s="21"/>
      <c r="G112" s="4">
        <f t="shared" si="7"/>
        <v>0</v>
      </c>
      <c r="Z112" s="8"/>
    </row>
    <row r="113" spans="1:26" ht="12.75" x14ac:dyDescent="0.2">
      <c r="A113" s="35"/>
      <c r="E113" s="21"/>
      <c r="F113" s="21"/>
      <c r="G113" s="4">
        <f t="shared" si="7"/>
        <v>0</v>
      </c>
      <c r="Z113" s="8"/>
    </row>
    <row r="114" spans="1:26" ht="12.75" x14ac:dyDescent="0.2">
      <c r="A114" s="44"/>
      <c r="B114" s="21"/>
      <c r="C114" s="3"/>
      <c r="D114" s="10"/>
      <c r="E114" s="205"/>
      <c r="F114" s="21"/>
      <c r="G114" s="4">
        <f t="shared" si="7"/>
        <v>0</v>
      </c>
      <c r="Z114" s="8"/>
    </row>
    <row r="115" spans="1:26" ht="12.75" x14ac:dyDescent="0.2">
      <c r="A115" s="44"/>
      <c r="B115" s="21"/>
      <c r="C115" s="3"/>
      <c r="E115" s="21"/>
      <c r="F115" s="21"/>
      <c r="G115" s="4">
        <f t="shared" si="7"/>
        <v>0</v>
      </c>
      <c r="Z115" s="8"/>
    </row>
    <row r="116" spans="1:26" ht="12.75" x14ac:dyDescent="0.2">
      <c r="A116" s="10"/>
      <c r="B116" s="21"/>
      <c r="C116" s="3"/>
      <c r="E116" s="206"/>
      <c r="F116" s="21"/>
      <c r="G116" s="4">
        <f t="shared" si="7"/>
        <v>0</v>
      </c>
      <c r="Z116" s="8"/>
    </row>
    <row r="117" spans="1:26" ht="12.75" x14ac:dyDescent="0.2">
      <c r="A117" s="10"/>
      <c r="B117" s="21"/>
      <c r="C117" s="3"/>
      <c r="E117" s="21"/>
      <c r="F117" s="21"/>
      <c r="G117" s="4">
        <f t="shared" si="7"/>
        <v>0</v>
      </c>
      <c r="Z117" s="8"/>
    </row>
    <row r="118" spans="1:26" ht="12.75" x14ac:dyDescent="0.2">
      <c r="A118" s="10"/>
      <c r="B118" s="21"/>
      <c r="C118" s="3"/>
      <c r="E118" s="21"/>
      <c r="F118" s="21"/>
      <c r="G118" s="4">
        <f t="shared" si="7"/>
        <v>0</v>
      </c>
      <c r="Z118" s="8"/>
    </row>
    <row r="119" spans="1:26" ht="12.75" x14ac:dyDescent="0.2">
      <c r="A119" s="10"/>
      <c r="B119" s="21"/>
      <c r="C119" s="3"/>
      <c r="E119" s="21"/>
      <c r="F119" s="21"/>
      <c r="G119" s="4">
        <f t="shared" si="7"/>
        <v>0</v>
      </c>
      <c r="Z119" s="8"/>
    </row>
    <row r="120" spans="1:26" ht="12.75" x14ac:dyDescent="0.2">
      <c r="A120" s="10"/>
      <c r="B120" s="21"/>
      <c r="C120" s="3"/>
      <c r="E120" s="21"/>
      <c r="F120" s="21"/>
      <c r="G120" s="4">
        <f t="shared" si="7"/>
        <v>0</v>
      </c>
      <c r="Z120" s="8"/>
    </row>
    <row r="121" spans="1:26" ht="12.75" x14ac:dyDescent="0.2">
      <c r="A121" s="10"/>
      <c r="B121" s="21"/>
      <c r="C121" s="3"/>
      <c r="E121" s="21"/>
      <c r="F121" s="21"/>
      <c r="G121" s="4">
        <f t="shared" si="7"/>
        <v>0</v>
      </c>
      <c r="Z121" s="8"/>
    </row>
    <row r="122" spans="1:26" ht="12.75" x14ac:dyDescent="0.2">
      <c r="A122" s="10"/>
      <c r="B122" s="21"/>
      <c r="C122" s="3"/>
      <c r="E122" s="21"/>
      <c r="F122" s="21"/>
      <c r="G122" s="4">
        <f t="shared" si="7"/>
        <v>0</v>
      </c>
      <c r="Z122" s="8"/>
    </row>
    <row r="123" spans="1:26" ht="12.75" x14ac:dyDescent="0.2">
      <c r="A123" s="10"/>
      <c r="B123" s="21"/>
      <c r="C123" s="3"/>
      <c r="D123" s="207"/>
      <c r="E123" s="21"/>
      <c r="F123" s="21"/>
      <c r="G123" s="4">
        <f t="shared" si="7"/>
        <v>0</v>
      </c>
      <c r="Z123" s="8"/>
    </row>
    <row r="124" spans="1:26" ht="12.75" x14ac:dyDescent="0.2">
      <c r="A124" s="10"/>
      <c r="B124" s="21"/>
      <c r="C124" s="3"/>
      <c r="E124" s="21"/>
      <c r="F124" s="21"/>
      <c r="G124" s="4">
        <f t="shared" si="7"/>
        <v>0</v>
      </c>
      <c r="Z124" s="8"/>
    </row>
    <row r="125" spans="1:26" ht="12.75" x14ac:dyDescent="0.2">
      <c r="A125" s="10"/>
      <c r="B125" s="21"/>
      <c r="C125" s="3"/>
      <c r="E125" s="175" t="s">
        <v>43</v>
      </c>
      <c r="F125" s="14"/>
      <c r="G125" s="11">
        <f>SUM(G106:G124)</f>
        <v>0</v>
      </c>
      <c r="H125" s="11">
        <f t="shared" ref="H125:X125" si="11">SUM(H106:H124)</f>
        <v>0</v>
      </c>
      <c r="I125" s="11">
        <f t="shared" si="11"/>
        <v>0</v>
      </c>
      <c r="J125" s="11">
        <f t="shared" si="11"/>
        <v>0</v>
      </c>
      <c r="K125" s="11">
        <f t="shared" si="11"/>
        <v>0</v>
      </c>
      <c r="L125" s="11">
        <f t="shared" si="11"/>
        <v>0</v>
      </c>
      <c r="M125" s="11">
        <f t="shared" si="11"/>
        <v>0</v>
      </c>
      <c r="N125" s="11">
        <f t="shared" si="11"/>
        <v>0</v>
      </c>
      <c r="O125" s="11">
        <f t="shared" si="11"/>
        <v>0</v>
      </c>
      <c r="P125" s="11">
        <f t="shared" si="11"/>
        <v>0</v>
      </c>
      <c r="Q125" s="11">
        <f t="shared" si="11"/>
        <v>0</v>
      </c>
      <c r="R125" s="11">
        <f t="shared" si="11"/>
        <v>0</v>
      </c>
      <c r="S125" s="11">
        <f t="shared" si="11"/>
        <v>0</v>
      </c>
      <c r="T125" s="11">
        <f t="shared" si="11"/>
        <v>0</v>
      </c>
      <c r="U125" s="11">
        <f t="shared" si="11"/>
        <v>0</v>
      </c>
      <c r="V125" s="11">
        <f t="shared" si="11"/>
        <v>0</v>
      </c>
      <c r="W125" s="11">
        <f t="shared" si="11"/>
        <v>0</v>
      </c>
      <c r="X125" s="11">
        <f t="shared" si="11"/>
        <v>0</v>
      </c>
      <c r="Z125" s="8"/>
    </row>
    <row r="126" spans="1:26" ht="12.75" x14ac:dyDescent="0.2">
      <c r="A126" s="35"/>
      <c r="B126" s="21"/>
      <c r="C126" s="3"/>
      <c r="D126" s="207"/>
      <c r="E126" s="208"/>
      <c r="F126" s="21"/>
      <c r="G126" s="4">
        <f t="shared" si="7"/>
        <v>0</v>
      </c>
      <c r="Z126" s="8"/>
    </row>
    <row r="127" spans="1:26" ht="12.75" x14ac:dyDescent="0.2">
      <c r="A127" s="35"/>
      <c r="B127" s="21"/>
      <c r="C127" s="3"/>
      <c r="E127" s="21"/>
      <c r="F127" s="21"/>
      <c r="G127" s="4">
        <f t="shared" si="7"/>
        <v>0</v>
      </c>
      <c r="Z127" s="8"/>
    </row>
    <row r="128" spans="1:26" ht="12.75" x14ac:dyDescent="0.2">
      <c r="A128" s="35"/>
      <c r="B128" s="21"/>
      <c r="C128" s="3"/>
      <c r="E128" s="21"/>
      <c r="F128" s="21"/>
      <c r="G128" s="24">
        <f t="shared" si="7"/>
        <v>0</v>
      </c>
      <c r="K128" s="11"/>
      <c r="L128" s="24"/>
      <c r="M128" s="11"/>
      <c r="N128" s="11"/>
      <c r="O128" s="11"/>
      <c r="P128" s="11"/>
      <c r="Q128" s="11"/>
      <c r="R128" s="11"/>
      <c r="S128" s="24"/>
      <c r="T128" s="24"/>
      <c r="U128" s="24"/>
      <c r="V128" s="24"/>
      <c r="W128" s="24"/>
      <c r="X128" s="24"/>
      <c r="Z128" s="8"/>
    </row>
    <row r="129" spans="1:26" ht="12.75" x14ac:dyDescent="0.2">
      <c r="A129" s="35"/>
      <c r="B129" s="21"/>
      <c r="C129" s="32"/>
      <c r="E129" s="21"/>
      <c r="F129" s="21"/>
      <c r="G129" s="4">
        <f t="shared" si="7"/>
        <v>0</v>
      </c>
      <c r="Z129" s="8"/>
    </row>
    <row r="130" spans="1:26" x14ac:dyDescent="0.2">
      <c r="A130" s="35"/>
      <c r="B130" s="21"/>
      <c r="C130" s="3"/>
      <c r="E130" s="21"/>
      <c r="F130" s="21"/>
      <c r="G130" s="4">
        <f t="shared" si="7"/>
        <v>0</v>
      </c>
    </row>
    <row r="131" spans="1:26" x14ac:dyDescent="0.2">
      <c r="A131" s="46"/>
      <c r="B131" s="21"/>
      <c r="C131" s="3"/>
      <c r="E131" s="21"/>
      <c r="F131" s="21"/>
      <c r="G131" s="4">
        <f t="shared" si="7"/>
        <v>0</v>
      </c>
    </row>
    <row r="132" spans="1:26" x14ac:dyDescent="0.2">
      <c r="A132" s="46"/>
      <c r="B132" s="21"/>
      <c r="C132" s="3"/>
      <c r="D132" s="10"/>
      <c r="E132" s="21"/>
      <c r="F132" s="21"/>
      <c r="G132" s="4">
        <f t="shared" si="7"/>
        <v>0</v>
      </c>
      <c r="Z132" s="4"/>
    </row>
    <row r="133" spans="1:26" x14ac:dyDescent="0.2">
      <c r="A133" s="14"/>
      <c r="B133" s="21"/>
      <c r="C133" s="3"/>
      <c r="E133" s="21"/>
      <c r="F133" s="21"/>
      <c r="G133" s="4">
        <f t="shared" si="7"/>
        <v>0</v>
      </c>
    </row>
    <row r="134" spans="1:26" x14ac:dyDescent="0.2">
      <c r="B134" s="21"/>
      <c r="C134" s="3"/>
      <c r="E134" s="21"/>
      <c r="F134" s="21"/>
      <c r="G134" s="4">
        <f t="shared" si="7"/>
        <v>0</v>
      </c>
    </row>
    <row r="135" spans="1:26" x14ac:dyDescent="0.2">
      <c r="B135" s="21"/>
      <c r="C135" s="32"/>
      <c r="E135" s="21"/>
      <c r="F135" s="21"/>
      <c r="G135" s="4">
        <f t="shared" si="7"/>
        <v>0</v>
      </c>
    </row>
    <row r="136" spans="1:26" x14ac:dyDescent="0.2">
      <c r="B136" s="21"/>
      <c r="C136" s="47"/>
      <c r="E136" s="21"/>
      <c r="F136" s="21"/>
      <c r="G136" s="4">
        <f t="shared" si="7"/>
        <v>0</v>
      </c>
    </row>
    <row r="137" spans="1:26" x14ac:dyDescent="0.2">
      <c r="B137" s="21"/>
      <c r="C137" s="3"/>
      <c r="E137" s="21"/>
      <c r="F137" s="21"/>
      <c r="G137" s="4">
        <f t="shared" si="7"/>
        <v>0</v>
      </c>
      <c r="R137" s="24"/>
    </row>
    <row r="138" spans="1:26" x14ac:dyDescent="0.2">
      <c r="B138" s="21"/>
      <c r="C138" s="11"/>
      <c r="E138" s="21"/>
      <c r="F138" s="21"/>
      <c r="G138" s="4">
        <f t="shared" si="7"/>
        <v>0</v>
      </c>
    </row>
    <row r="139" spans="1:26" x14ac:dyDescent="0.2">
      <c r="C139" s="11"/>
      <c r="E139" s="21"/>
      <c r="F139" s="21"/>
      <c r="G139" s="4">
        <f t="shared" si="7"/>
        <v>0</v>
      </c>
    </row>
    <row r="140" spans="1:26" x14ac:dyDescent="0.2">
      <c r="E140" s="21"/>
      <c r="F140" s="21"/>
      <c r="G140" s="4">
        <f t="shared" si="7"/>
        <v>0</v>
      </c>
    </row>
    <row r="141" spans="1:26" x14ac:dyDescent="0.2">
      <c r="C141" s="11"/>
      <c r="E141" s="21"/>
      <c r="F141" s="21"/>
      <c r="G141" s="4">
        <f t="shared" si="7"/>
        <v>0</v>
      </c>
    </row>
    <row r="142" spans="1:26" x14ac:dyDescent="0.2">
      <c r="C142" s="11"/>
      <c r="D142" s="207"/>
      <c r="E142" s="21"/>
      <c r="F142" s="21"/>
      <c r="G142" s="4">
        <f t="shared" si="7"/>
        <v>0</v>
      </c>
    </row>
    <row r="143" spans="1:26" x14ac:dyDescent="0.2">
      <c r="C143" s="11"/>
      <c r="D143" s="207"/>
      <c r="E143" s="21"/>
      <c r="F143" s="21"/>
      <c r="G143" s="4">
        <f t="shared" si="7"/>
        <v>0</v>
      </c>
    </row>
    <row r="144" spans="1:26" x14ac:dyDescent="0.2">
      <c r="C144" s="11"/>
      <c r="D144" s="207"/>
      <c r="E144" s="21"/>
      <c r="F144" s="21"/>
      <c r="G144" s="4">
        <f t="shared" si="7"/>
        <v>0</v>
      </c>
    </row>
    <row r="145" spans="3:25" x14ac:dyDescent="0.2">
      <c r="C145" s="11"/>
      <c r="E145" s="175" t="s">
        <v>44</v>
      </c>
      <c r="F145" s="7"/>
      <c r="G145" s="11">
        <f>SUM(G126:G144)</f>
        <v>0</v>
      </c>
      <c r="H145" s="11">
        <f>SUM(H126:H141)</f>
        <v>0</v>
      </c>
      <c r="I145" s="11">
        <f t="shared" ref="I145:W145" si="12">SUM(I126:I140)</f>
        <v>0</v>
      </c>
      <c r="J145" s="11">
        <f t="shared" si="12"/>
        <v>0</v>
      </c>
      <c r="K145" s="11">
        <f t="shared" si="12"/>
        <v>0</v>
      </c>
      <c r="L145" s="11">
        <f>SUM(L126:L144)</f>
        <v>0</v>
      </c>
      <c r="M145" s="11">
        <f t="shared" si="12"/>
        <v>0</v>
      </c>
      <c r="N145" s="11">
        <f t="shared" si="12"/>
        <v>0</v>
      </c>
      <c r="O145" s="11">
        <f t="shared" si="12"/>
        <v>0</v>
      </c>
      <c r="P145" s="11">
        <f t="shared" si="12"/>
        <v>0</v>
      </c>
      <c r="Q145" s="11">
        <f>SUM(Q126:Q144)</f>
        <v>0</v>
      </c>
      <c r="R145" s="11">
        <f t="shared" si="12"/>
        <v>0</v>
      </c>
      <c r="S145" s="11">
        <f t="shared" si="12"/>
        <v>0</v>
      </c>
      <c r="T145" s="11">
        <f>SUM(T127:T140)</f>
        <v>0</v>
      </c>
      <c r="U145" s="11">
        <f t="shared" si="12"/>
        <v>0</v>
      </c>
      <c r="V145" s="11">
        <f>SUM(V126:V141)</f>
        <v>0</v>
      </c>
      <c r="W145" s="11">
        <f t="shared" si="12"/>
        <v>0</v>
      </c>
      <c r="X145" s="11">
        <f>SUM(X126:X144)</f>
        <v>0</v>
      </c>
      <c r="Y145" s="11">
        <f>SUM(Y130:Y140)</f>
        <v>0</v>
      </c>
    </row>
    <row r="146" spans="3:25" ht="12" thickBot="1" x14ac:dyDescent="0.25">
      <c r="C146" s="11"/>
      <c r="E146" s="14"/>
      <c r="G146" s="36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36"/>
      <c r="U146" s="9"/>
      <c r="V146" s="9"/>
      <c r="W146" s="9"/>
      <c r="X146" s="9"/>
    </row>
    <row r="147" spans="3:25" ht="12" thickTop="1" x14ac:dyDescent="0.2">
      <c r="C147" s="11"/>
      <c r="E147" s="21"/>
      <c r="F147" s="21"/>
      <c r="G147" s="4">
        <f t="shared" ref="G147:G185" si="13">SUM((H147:X147))</f>
        <v>0</v>
      </c>
    </row>
    <row r="148" spans="3:25" x14ac:dyDescent="0.2">
      <c r="C148" s="11"/>
      <c r="D148" s="40"/>
      <c r="E148" s="21"/>
      <c r="F148" s="21"/>
      <c r="G148" s="4">
        <f t="shared" si="13"/>
        <v>0</v>
      </c>
    </row>
    <row r="149" spans="3:25" x14ac:dyDescent="0.2">
      <c r="C149" s="11"/>
      <c r="D149" s="10"/>
      <c r="E149" s="21"/>
      <c r="F149" s="21"/>
      <c r="G149" s="4">
        <f t="shared" si="13"/>
        <v>0</v>
      </c>
    </row>
    <row r="150" spans="3:25" x14ac:dyDescent="0.2">
      <c r="D150" s="10"/>
      <c r="E150" s="21"/>
      <c r="F150" s="38"/>
      <c r="G150" s="4">
        <f t="shared" si="13"/>
        <v>0</v>
      </c>
    </row>
    <row r="151" spans="3:25" x14ac:dyDescent="0.2">
      <c r="D151" s="10"/>
      <c r="E151" s="38"/>
      <c r="F151" s="38"/>
      <c r="G151" s="4">
        <f t="shared" si="13"/>
        <v>0</v>
      </c>
    </row>
    <row r="152" spans="3:25" x14ac:dyDescent="0.2">
      <c r="E152" s="38"/>
      <c r="F152" s="39"/>
      <c r="G152" s="4">
        <f t="shared" si="13"/>
        <v>0</v>
      </c>
    </row>
    <row r="153" spans="3:25" x14ac:dyDescent="0.2">
      <c r="C153" s="11"/>
      <c r="E153" s="38"/>
      <c r="F153" s="39"/>
      <c r="G153" s="4">
        <f t="shared" si="13"/>
        <v>0</v>
      </c>
    </row>
    <row r="154" spans="3:25" x14ac:dyDescent="0.2">
      <c r="C154" s="11"/>
      <c r="E154" s="38"/>
      <c r="F154" s="39"/>
      <c r="G154" s="4">
        <f t="shared" si="13"/>
        <v>0</v>
      </c>
    </row>
    <row r="155" spans="3:25" x14ac:dyDescent="0.2">
      <c r="C155" s="11"/>
      <c r="E155" s="38"/>
      <c r="F155" s="39"/>
      <c r="G155" s="4">
        <f t="shared" si="13"/>
        <v>0</v>
      </c>
    </row>
    <row r="156" spans="3:25" x14ac:dyDescent="0.2">
      <c r="E156" s="38"/>
      <c r="F156" s="39"/>
      <c r="G156" s="4">
        <f t="shared" si="13"/>
        <v>0</v>
      </c>
    </row>
    <row r="157" spans="3:25" x14ac:dyDescent="0.2">
      <c r="C157" s="11"/>
      <c r="E157" s="38"/>
      <c r="F157" s="39"/>
      <c r="G157" s="4">
        <f t="shared" si="13"/>
        <v>0</v>
      </c>
      <c r="Q157" s="3"/>
    </row>
    <row r="158" spans="3:25" x14ac:dyDescent="0.2">
      <c r="C158" s="16"/>
      <c r="E158" s="38"/>
      <c r="F158" s="39"/>
      <c r="G158" s="4">
        <f t="shared" si="13"/>
        <v>0</v>
      </c>
    </row>
    <row r="159" spans="3:25" x14ac:dyDescent="0.2">
      <c r="C159" s="16"/>
      <c r="E159" s="38"/>
      <c r="F159" s="39"/>
      <c r="G159" s="4">
        <f t="shared" si="13"/>
        <v>0</v>
      </c>
    </row>
    <row r="160" spans="3:25" x14ac:dyDescent="0.2">
      <c r="C160" s="16"/>
      <c r="E160" s="177" t="s">
        <v>45</v>
      </c>
      <c r="F160" s="14"/>
      <c r="G160" s="11">
        <f>SUM(G147:G159)</f>
        <v>0</v>
      </c>
      <c r="H160" s="11">
        <f>SUM(H147:H156)</f>
        <v>0</v>
      </c>
      <c r="I160" s="11">
        <f>SUM(I147:I156)</f>
        <v>0</v>
      </c>
      <c r="J160" s="11">
        <f>SUM(J147:J156)</f>
        <v>0</v>
      </c>
      <c r="K160" s="11">
        <f>SUM(K147:K156)</f>
        <v>0</v>
      </c>
      <c r="L160" s="11">
        <f>SUM(L147:L159)</f>
        <v>0</v>
      </c>
      <c r="M160" s="11">
        <f t="shared" ref="M160:T160" si="14">SUM(M147:M156)</f>
        <v>0</v>
      </c>
      <c r="N160" s="11">
        <f t="shared" si="14"/>
        <v>0</v>
      </c>
      <c r="O160" s="11">
        <f t="shared" si="14"/>
        <v>0</v>
      </c>
      <c r="P160" s="11">
        <f t="shared" si="14"/>
        <v>0</v>
      </c>
      <c r="Q160" s="11">
        <f>SUM(Q147:Q159)</f>
        <v>0</v>
      </c>
      <c r="R160" s="11">
        <f t="shared" si="14"/>
        <v>0</v>
      </c>
      <c r="S160" s="11">
        <f t="shared" si="14"/>
        <v>0</v>
      </c>
      <c r="T160" s="11">
        <f t="shared" si="14"/>
        <v>0</v>
      </c>
      <c r="U160" s="11">
        <f>SUM(U147:U158)</f>
        <v>0</v>
      </c>
      <c r="V160" s="11"/>
      <c r="W160" s="11">
        <f>SUM(W147:W156)</f>
        <v>0</v>
      </c>
      <c r="X160" s="11">
        <f>SUM(X147:X159)</f>
        <v>0</v>
      </c>
    </row>
    <row r="161" spans="1:24" x14ac:dyDescent="0.2">
      <c r="A161" s="14"/>
      <c r="C161" s="16"/>
      <c r="D161" s="10"/>
      <c r="E161" s="23"/>
      <c r="F161" s="21"/>
      <c r="G161" s="24">
        <f t="shared" si="13"/>
        <v>0</v>
      </c>
      <c r="H161" s="11"/>
    </row>
    <row r="162" spans="1:24" x14ac:dyDescent="0.2">
      <c r="A162" s="14"/>
      <c r="C162" s="11"/>
      <c r="E162" s="21"/>
      <c r="F162" s="21"/>
      <c r="G162" s="4">
        <f t="shared" si="13"/>
        <v>0</v>
      </c>
    </row>
    <row r="163" spans="1:24" x14ac:dyDescent="0.2">
      <c r="A163" s="14"/>
      <c r="E163" s="21"/>
      <c r="F163" s="21"/>
      <c r="G163" s="4">
        <f t="shared" si="13"/>
        <v>0</v>
      </c>
    </row>
    <row r="164" spans="1:24" x14ac:dyDescent="0.2">
      <c r="D164" s="10"/>
      <c r="E164" s="21"/>
      <c r="F164" s="21"/>
      <c r="G164" s="4">
        <f t="shared" si="13"/>
        <v>0</v>
      </c>
    </row>
    <row r="165" spans="1:24" x14ac:dyDescent="0.2">
      <c r="E165" s="21"/>
      <c r="F165" s="21"/>
      <c r="G165" s="4">
        <f t="shared" si="13"/>
        <v>0</v>
      </c>
    </row>
    <row r="166" spans="1:24" x14ac:dyDescent="0.2">
      <c r="B166" s="11"/>
      <c r="D166" s="10"/>
      <c r="E166" s="21"/>
      <c r="F166" s="21"/>
      <c r="G166" s="4">
        <f t="shared" si="13"/>
        <v>0</v>
      </c>
    </row>
    <row r="167" spans="1:24" x14ac:dyDescent="0.2">
      <c r="B167" s="14"/>
      <c r="C167" s="16"/>
      <c r="E167" s="21"/>
      <c r="F167" s="21"/>
      <c r="G167" s="4">
        <f t="shared" si="13"/>
        <v>0</v>
      </c>
    </row>
    <row r="168" spans="1:24" x14ac:dyDescent="0.2">
      <c r="B168" s="14"/>
      <c r="C168" s="11"/>
      <c r="E168" s="21"/>
      <c r="F168" s="21"/>
      <c r="G168" s="4">
        <f t="shared" si="13"/>
        <v>0</v>
      </c>
    </row>
    <row r="169" spans="1:24" x14ac:dyDescent="0.2">
      <c r="C169" s="11"/>
      <c r="E169" s="21"/>
      <c r="F169" s="21"/>
      <c r="G169" s="4">
        <f t="shared" si="13"/>
        <v>0</v>
      </c>
    </row>
    <row r="170" spans="1:24" x14ac:dyDescent="0.2">
      <c r="E170" s="21"/>
      <c r="F170" s="21"/>
      <c r="G170" s="4">
        <f t="shared" si="13"/>
        <v>0</v>
      </c>
    </row>
    <row r="171" spans="1:24" x14ac:dyDescent="0.2">
      <c r="E171" s="21"/>
      <c r="F171" s="21"/>
      <c r="G171" s="4">
        <f t="shared" si="13"/>
        <v>0</v>
      </c>
    </row>
    <row r="172" spans="1:24" x14ac:dyDescent="0.2">
      <c r="D172" s="10"/>
      <c r="E172" s="175" t="s">
        <v>47</v>
      </c>
      <c r="G172" s="11">
        <f>SUM(G161:G171)</f>
        <v>0</v>
      </c>
      <c r="H172" s="11">
        <f>SUM(H162:H171)</f>
        <v>0</v>
      </c>
      <c r="I172" s="11">
        <f>SUM(I162:I168)</f>
        <v>0</v>
      </c>
      <c r="J172" s="11">
        <f>SUM(J162:J168)</f>
        <v>0</v>
      </c>
      <c r="K172" s="11">
        <f>SUM(K162:K168)</f>
        <v>0</v>
      </c>
      <c r="L172" s="11">
        <f>SUM(L162:L170)</f>
        <v>0</v>
      </c>
      <c r="M172" s="11">
        <f>SUM(M162:M168)</f>
        <v>0</v>
      </c>
      <c r="N172" s="11">
        <f>SUM(N161:N171)</f>
        <v>0</v>
      </c>
      <c r="O172" s="11">
        <f>SUM(O162:O168)</f>
        <v>0</v>
      </c>
      <c r="P172" s="11">
        <f>SUM(P162:P168)</f>
        <v>0</v>
      </c>
      <c r="Q172" s="11">
        <f>SUM(Q161:Q171)</f>
        <v>0</v>
      </c>
      <c r="R172" s="11">
        <f>SUM(R162:R168)</f>
        <v>0</v>
      </c>
      <c r="S172" s="11">
        <f>SUM(S162:S170)</f>
        <v>0</v>
      </c>
      <c r="T172" s="11">
        <f>SUM(T162:T171)</f>
        <v>0</v>
      </c>
      <c r="U172" s="11">
        <f>SUM(U162:U171)</f>
        <v>0</v>
      </c>
      <c r="V172" s="11">
        <f>SUM(V162:V171)</f>
        <v>0</v>
      </c>
      <c r="W172" s="11">
        <f>SUM(W162:W168)</f>
        <v>0</v>
      </c>
      <c r="X172" s="11">
        <f>SUM(X161:X171)</f>
        <v>0</v>
      </c>
    </row>
    <row r="173" spans="1:24" x14ac:dyDescent="0.2">
      <c r="D173" s="10"/>
      <c r="E173" s="21"/>
      <c r="F173" s="21"/>
      <c r="G173" s="4">
        <f t="shared" si="13"/>
        <v>0</v>
      </c>
    </row>
    <row r="174" spans="1:24" x14ac:dyDescent="0.2">
      <c r="D174" s="10"/>
      <c r="E174" s="21"/>
      <c r="F174" s="21"/>
      <c r="G174" s="4">
        <f t="shared" si="13"/>
        <v>0</v>
      </c>
    </row>
    <row r="175" spans="1:24" x14ac:dyDescent="0.2">
      <c r="D175" s="179"/>
      <c r="E175" s="21"/>
      <c r="F175" s="21"/>
      <c r="G175" s="4">
        <f t="shared" si="13"/>
        <v>0</v>
      </c>
    </row>
    <row r="176" spans="1:24" x14ac:dyDescent="0.2">
      <c r="D176" s="10"/>
      <c r="E176" s="21"/>
      <c r="F176" s="21"/>
      <c r="G176" s="4">
        <f t="shared" si="13"/>
        <v>0</v>
      </c>
    </row>
    <row r="177" spans="4:25" x14ac:dyDescent="0.2">
      <c r="E177" s="21"/>
      <c r="F177" s="21"/>
      <c r="G177" s="4">
        <f t="shared" si="13"/>
        <v>0</v>
      </c>
    </row>
    <row r="178" spans="4:25" x14ac:dyDescent="0.2">
      <c r="E178" s="21"/>
      <c r="F178" s="21"/>
      <c r="G178" s="4">
        <f t="shared" si="13"/>
        <v>0</v>
      </c>
    </row>
    <row r="179" spans="4:25" x14ac:dyDescent="0.2">
      <c r="E179" s="21"/>
      <c r="F179" s="21"/>
      <c r="G179" s="4">
        <f t="shared" si="13"/>
        <v>0</v>
      </c>
    </row>
    <row r="180" spans="4:25" x14ac:dyDescent="0.2">
      <c r="E180" s="21"/>
      <c r="F180" s="21"/>
      <c r="G180" s="4">
        <f t="shared" si="13"/>
        <v>0</v>
      </c>
      <c r="I180" s="21"/>
    </row>
    <row r="181" spans="4:25" x14ac:dyDescent="0.2">
      <c r="E181" s="21"/>
      <c r="F181" s="21"/>
      <c r="G181" s="4">
        <f t="shared" si="13"/>
        <v>0</v>
      </c>
    </row>
    <row r="182" spans="4:25" x14ac:dyDescent="0.2">
      <c r="E182" s="21"/>
      <c r="F182" s="21"/>
      <c r="G182" s="4">
        <f t="shared" si="13"/>
        <v>0</v>
      </c>
    </row>
    <row r="183" spans="4:25" x14ac:dyDescent="0.2">
      <c r="E183" s="21"/>
      <c r="F183" s="21"/>
      <c r="G183" s="4">
        <f t="shared" si="13"/>
        <v>0</v>
      </c>
    </row>
    <row r="184" spans="4:25" x14ac:dyDescent="0.2">
      <c r="E184" s="21"/>
      <c r="F184" s="21"/>
      <c r="G184" s="4">
        <f t="shared" si="13"/>
        <v>0</v>
      </c>
    </row>
    <row r="185" spans="4:25" x14ac:dyDescent="0.2">
      <c r="E185" s="21"/>
      <c r="F185" s="21"/>
      <c r="G185" s="4">
        <f t="shared" si="13"/>
        <v>0</v>
      </c>
    </row>
    <row r="186" spans="4:25" x14ac:dyDescent="0.2">
      <c r="E186" s="21"/>
      <c r="F186" s="21" t="s">
        <v>291</v>
      </c>
    </row>
    <row r="187" spans="4:25" x14ac:dyDescent="0.2">
      <c r="E187" s="175" t="s">
        <v>48</v>
      </c>
      <c r="G187" s="11">
        <f>SUM(G173:G186)</f>
        <v>0</v>
      </c>
      <c r="H187" s="11">
        <f>SUM(H173:H184)</f>
        <v>0</v>
      </c>
      <c r="I187" s="11">
        <f>SUM(I173:I182)</f>
        <v>0</v>
      </c>
      <c r="J187" s="11">
        <f>SUM(J173:J182)</f>
        <v>0</v>
      </c>
      <c r="K187" s="11">
        <f>SUM(K173:K182)</f>
        <v>0</v>
      </c>
      <c r="L187" s="11">
        <f>SUM(L173:L184)</f>
        <v>0</v>
      </c>
      <c r="M187" s="11">
        <f>SUM(M173:M182)</f>
        <v>0</v>
      </c>
      <c r="N187" s="11">
        <f>SUM(N173:N182)</f>
        <v>0</v>
      </c>
      <c r="O187" s="11">
        <f>SUM(O173:O182)</f>
        <v>0</v>
      </c>
      <c r="P187" s="11">
        <f>SUM(P173:P186)</f>
        <v>0</v>
      </c>
      <c r="Q187" s="11">
        <f>SUM(Q173:Q186)</f>
        <v>0</v>
      </c>
      <c r="R187" s="11">
        <f>SUM(R173:R182)</f>
        <v>0</v>
      </c>
      <c r="S187" s="11">
        <f>SUM(S173:S182)</f>
        <v>0</v>
      </c>
      <c r="T187" s="11"/>
      <c r="U187" s="11">
        <f>SUM(U173:U186)</f>
        <v>0</v>
      </c>
      <c r="V187" s="11">
        <f>SUM(V173:V186)</f>
        <v>0</v>
      </c>
      <c r="W187" s="11">
        <f>SUM(W173:W184)</f>
        <v>0</v>
      </c>
      <c r="X187" s="11">
        <f>SUM(X173:X186)</f>
        <v>0</v>
      </c>
      <c r="Y187" s="11">
        <f>SUM(H187:X187)</f>
        <v>0</v>
      </c>
    </row>
    <row r="188" spans="4:25" x14ac:dyDescent="0.2">
      <c r="D188" s="10"/>
      <c r="E188" s="21"/>
      <c r="F188" s="21"/>
      <c r="G188" s="4">
        <f t="shared" ref="G188:G210" si="15">SUM((H188:X188))</f>
        <v>0</v>
      </c>
    </row>
    <row r="189" spans="4:25" x14ac:dyDescent="0.2">
      <c r="E189" s="21"/>
      <c r="F189" s="21"/>
      <c r="G189" s="4">
        <f t="shared" si="15"/>
        <v>0</v>
      </c>
    </row>
    <row r="190" spans="4:25" x14ac:dyDescent="0.2">
      <c r="D190" s="10"/>
      <c r="E190" s="21"/>
      <c r="F190" s="21"/>
      <c r="G190" s="4">
        <f t="shared" si="15"/>
        <v>0</v>
      </c>
    </row>
    <row r="191" spans="4:25" x14ac:dyDescent="0.2">
      <c r="E191" s="21"/>
      <c r="F191" s="21"/>
      <c r="G191" s="4">
        <f t="shared" si="15"/>
        <v>0</v>
      </c>
    </row>
    <row r="192" spans="4:25" x14ac:dyDescent="0.2">
      <c r="E192" s="21"/>
      <c r="F192" s="21"/>
      <c r="G192" s="15">
        <f t="shared" si="15"/>
        <v>0</v>
      </c>
    </row>
    <row r="193" spans="3:7" x14ac:dyDescent="0.2">
      <c r="D193" s="10"/>
      <c r="E193" s="21"/>
      <c r="F193" s="21"/>
      <c r="G193" s="4">
        <f t="shared" si="15"/>
        <v>0</v>
      </c>
    </row>
    <row r="194" spans="3:7" x14ac:dyDescent="0.2">
      <c r="C194" s="19"/>
      <c r="D194" s="10"/>
      <c r="E194" s="21"/>
      <c r="F194" s="21"/>
      <c r="G194" s="43">
        <f t="shared" si="15"/>
        <v>0</v>
      </c>
    </row>
    <row r="195" spans="3:7" x14ac:dyDescent="0.2">
      <c r="C195" s="19"/>
      <c r="E195" s="21"/>
      <c r="F195" s="21"/>
      <c r="G195" s="4">
        <f t="shared" si="15"/>
        <v>0</v>
      </c>
    </row>
    <row r="196" spans="3:7" x14ac:dyDescent="0.2">
      <c r="E196" s="21"/>
      <c r="F196" s="21"/>
      <c r="G196" s="4">
        <f t="shared" si="15"/>
        <v>0</v>
      </c>
    </row>
    <row r="197" spans="3:7" x14ac:dyDescent="0.2">
      <c r="E197" s="21"/>
      <c r="F197" s="21"/>
      <c r="G197" s="4">
        <f t="shared" si="15"/>
        <v>0</v>
      </c>
    </row>
    <row r="198" spans="3:7" x14ac:dyDescent="0.2">
      <c r="E198" s="21"/>
      <c r="F198" s="21"/>
      <c r="G198" s="4">
        <f t="shared" si="15"/>
        <v>0</v>
      </c>
    </row>
    <row r="199" spans="3:7" x14ac:dyDescent="0.2">
      <c r="E199" s="21"/>
      <c r="F199" s="21"/>
      <c r="G199" s="4">
        <f t="shared" si="15"/>
        <v>0</v>
      </c>
    </row>
    <row r="200" spans="3:7" x14ac:dyDescent="0.2">
      <c r="E200" s="21"/>
      <c r="F200" s="21"/>
      <c r="G200" s="4">
        <f t="shared" si="15"/>
        <v>0</v>
      </c>
    </row>
    <row r="201" spans="3:7" x14ac:dyDescent="0.2">
      <c r="E201" s="21"/>
      <c r="F201" s="21"/>
      <c r="G201" s="4">
        <f t="shared" si="15"/>
        <v>0</v>
      </c>
    </row>
    <row r="202" spans="3:7" x14ac:dyDescent="0.2">
      <c r="E202" s="21"/>
      <c r="F202" s="21"/>
      <c r="G202" s="4">
        <f t="shared" si="15"/>
        <v>0</v>
      </c>
    </row>
    <row r="203" spans="3:7" x14ac:dyDescent="0.2">
      <c r="E203" s="21"/>
      <c r="F203" s="21"/>
      <c r="G203" s="4">
        <f t="shared" si="15"/>
        <v>0</v>
      </c>
    </row>
    <row r="204" spans="3:7" x14ac:dyDescent="0.2">
      <c r="E204" s="21"/>
      <c r="F204" s="21"/>
      <c r="G204" s="4">
        <f t="shared" si="15"/>
        <v>0</v>
      </c>
    </row>
    <row r="205" spans="3:7" x14ac:dyDescent="0.2">
      <c r="E205" s="21"/>
      <c r="F205" s="21"/>
      <c r="G205" s="4">
        <f t="shared" si="15"/>
        <v>0</v>
      </c>
    </row>
    <row r="206" spans="3:7" x14ac:dyDescent="0.2">
      <c r="E206" s="21"/>
      <c r="F206" s="21"/>
      <c r="G206" s="4">
        <f t="shared" si="15"/>
        <v>0</v>
      </c>
    </row>
    <row r="207" spans="3:7" x14ac:dyDescent="0.2">
      <c r="E207" s="21"/>
      <c r="F207" s="21"/>
      <c r="G207" s="4">
        <f t="shared" si="15"/>
        <v>0</v>
      </c>
    </row>
    <row r="208" spans="3:7" x14ac:dyDescent="0.2">
      <c r="E208" s="21"/>
      <c r="F208" s="21"/>
      <c r="G208" s="4">
        <f t="shared" si="15"/>
        <v>0</v>
      </c>
    </row>
    <row r="209" spans="2:25" x14ac:dyDescent="0.2">
      <c r="E209" s="21"/>
      <c r="F209" s="21"/>
      <c r="G209" s="4">
        <f t="shared" si="15"/>
        <v>0</v>
      </c>
    </row>
    <row r="210" spans="2:25" x14ac:dyDescent="0.2">
      <c r="E210" s="21"/>
      <c r="F210" s="21"/>
      <c r="G210" s="4">
        <f t="shared" si="15"/>
        <v>0</v>
      </c>
    </row>
    <row r="211" spans="2:25" x14ac:dyDescent="0.2">
      <c r="E211" s="175" t="s">
        <v>49</v>
      </c>
      <c r="G211" s="11">
        <f>SUM(G188:G210)</f>
        <v>0</v>
      </c>
      <c r="H211" s="11">
        <f t="shared" ref="H211:X211" si="16">SUM(H188:H210)</f>
        <v>0</v>
      </c>
      <c r="I211" s="11">
        <f t="shared" si="16"/>
        <v>0</v>
      </c>
      <c r="J211" s="11">
        <f t="shared" si="16"/>
        <v>0</v>
      </c>
      <c r="K211" s="11">
        <f t="shared" si="16"/>
        <v>0</v>
      </c>
      <c r="L211" s="11">
        <f t="shared" si="16"/>
        <v>0</v>
      </c>
      <c r="M211" s="11">
        <f t="shared" si="16"/>
        <v>0</v>
      </c>
      <c r="N211" s="11">
        <f t="shared" si="16"/>
        <v>0</v>
      </c>
      <c r="O211" s="11">
        <f t="shared" si="16"/>
        <v>0</v>
      </c>
      <c r="P211" s="11">
        <f t="shared" si="16"/>
        <v>0</v>
      </c>
      <c r="Q211" s="11">
        <f t="shared" si="16"/>
        <v>0</v>
      </c>
      <c r="R211" s="11">
        <f t="shared" si="16"/>
        <v>0</v>
      </c>
      <c r="S211" s="11">
        <f t="shared" si="16"/>
        <v>0</v>
      </c>
      <c r="T211" s="11">
        <f t="shared" si="16"/>
        <v>0</v>
      </c>
      <c r="U211" s="11">
        <f t="shared" si="16"/>
        <v>0</v>
      </c>
      <c r="V211" s="11">
        <f t="shared" si="16"/>
        <v>0</v>
      </c>
      <c r="W211" s="11">
        <f t="shared" si="16"/>
        <v>0</v>
      </c>
      <c r="X211" s="11">
        <f t="shared" si="16"/>
        <v>0</v>
      </c>
      <c r="Y211" s="11">
        <f>SUM(H211:X211)</f>
        <v>0</v>
      </c>
    </row>
    <row r="212" spans="2:25" x14ac:dyDescent="0.2">
      <c r="E212" s="175" t="s">
        <v>86</v>
      </c>
      <c r="G212" s="11">
        <f>SUM(G19+G38+G55+G74+G89+G105+G128+G145+G160+G172+G187+G211)</f>
        <v>14855.59</v>
      </c>
    </row>
    <row r="214" spans="2:25" x14ac:dyDescent="0.2">
      <c r="C214" s="11"/>
      <c r="E214" s="202" t="s">
        <v>56</v>
      </c>
      <c r="F214" s="175" t="s">
        <v>213</v>
      </c>
      <c r="G214" s="176" t="s">
        <v>62</v>
      </c>
      <c r="H214" s="176" t="s">
        <v>63</v>
      </c>
      <c r="I214" s="176" t="s">
        <v>64</v>
      </c>
      <c r="J214" s="176" t="s">
        <v>69</v>
      </c>
      <c r="K214" s="176" t="s">
        <v>71</v>
      </c>
      <c r="L214" s="176" t="s">
        <v>73</v>
      </c>
      <c r="M214" s="176" t="s">
        <v>218</v>
      </c>
      <c r="N214" s="176" t="s">
        <v>214</v>
      </c>
      <c r="O214" s="176" t="s">
        <v>215</v>
      </c>
      <c r="P214" s="176" t="s">
        <v>216</v>
      </c>
      <c r="Q214" s="176" t="s">
        <v>217</v>
      </c>
    </row>
    <row r="215" spans="2:25" x14ac:dyDescent="0.2">
      <c r="C215" s="11"/>
      <c r="D215" s="4" t="s">
        <v>58</v>
      </c>
    </row>
    <row r="216" spans="2:25" x14ac:dyDescent="0.2">
      <c r="B216" s="175"/>
      <c r="C216" s="11"/>
      <c r="E216" s="174" t="s">
        <v>57</v>
      </c>
      <c r="F216" s="15">
        <v>17439.419999999998</v>
      </c>
      <c r="G216" s="4">
        <f>C4</f>
        <v>17439.419999999998</v>
      </c>
      <c r="H216" s="4">
        <f>C4</f>
        <v>17439.419999999998</v>
      </c>
      <c r="I216" s="4">
        <f>C4</f>
        <v>17439.419999999998</v>
      </c>
      <c r="J216" s="4">
        <f>C4</f>
        <v>17439.419999999998</v>
      </c>
      <c r="K216" s="4">
        <f>C4</f>
        <v>17439.419999999998</v>
      </c>
      <c r="L216" s="4">
        <f>C4</f>
        <v>17439.419999999998</v>
      </c>
      <c r="M216" s="4">
        <f>C4</f>
        <v>17439.419999999998</v>
      </c>
      <c r="N216" s="43">
        <f>C4</f>
        <v>17439.419999999998</v>
      </c>
      <c r="O216" s="4">
        <f>C4</f>
        <v>17439.419999999998</v>
      </c>
      <c r="P216" s="4">
        <f>C4</f>
        <v>17439.419999999998</v>
      </c>
      <c r="Q216" s="4">
        <f>C4</f>
        <v>17439.419999999998</v>
      </c>
    </row>
    <row r="217" spans="2:25" x14ac:dyDescent="0.2">
      <c r="C217" s="11"/>
      <c r="F217" s="4"/>
    </row>
    <row r="218" spans="2:25" x14ac:dyDescent="0.2">
      <c r="B218" s="21"/>
      <c r="D218" s="4" t="s">
        <v>65</v>
      </c>
      <c r="E218" s="21" t="s">
        <v>276</v>
      </c>
      <c r="F218" s="4">
        <f>F219</f>
        <v>41466.85</v>
      </c>
      <c r="G218" s="4">
        <f>SUM(F218+G219)</f>
        <v>42590.01</v>
      </c>
      <c r="H218" s="4">
        <f t="shared" ref="H218:Q218" si="17">SUM(G218+H219)</f>
        <v>43063.85</v>
      </c>
      <c r="I218" s="4">
        <f t="shared" si="17"/>
        <v>43063.85</v>
      </c>
      <c r="J218" s="4">
        <f t="shared" si="17"/>
        <v>43063.85</v>
      </c>
      <c r="K218" s="4">
        <f t="shared" si="17"/>
        <v>43063.85</v>
      </c>
      <c r="L218" s="4">
        <f t="shared" si="17"/>
        <v>43063.85</v>
      </c>
      <c r="M218" s="4">
        <f t="shared" si="17"/>
        <v>43063.85</v>
      </c>
      <c r="N218" s="4">
        <f t="shared" si="17"/>
        <v>43063.85</v>
      </c>
      <c r="O218" s="4">
        <f t="shared" si="17"/>
        <v>43063.85</v>
      </c>
      <c r="P218" s="4">
        <f t="shared" si="17"/>
        <v>43063.85</v>
      </c>
      <c r="Q218" s="4">
        <f t="shared" si="17"/>
        <v>43063.85</v>
      </c>
    </row>
    <row r="219" spans="2:25" x14ac:dyDescent="0.2">
      <c r="B219" s="21"/>
      <c r="D219" s="4" t="s">
        <v>72</v>
      </c>
      <c r="E219" s="21" t="s">
        <v>277</v>
      </c>
      <c r="F219" s="4">
        <f>C12</f>
        <v>41466.85</v>
      </c>
      <c r="G219" s="4">
        <v>1123.1600000000001</v>
      </c>
      <c r="H219" s="4">
        <f>C25</f>
        <v>473.84000000000003</v>
      </c>
      <c r="I219" s="4">
        <f>C29</f>
        <v>0</v>
      </c>
      <c r="J219" s="4">
        <f>C40</f>
        <v>0</v>
      </c>
      <c r="K219" s="4">
        <f>C46</f>
        <v>0</v>
      </c>
      <c r="L219" s="4">
        <f>C51</f>
        <v>0</v>
      </c>
      <c r="M219" s="4">
        <f>C56</f>
        <v>0</v>
      </c>
      <c r="N219" s="4">
        <f>C59</f>
        <v>0</v>
      </c>
      <c r="O219" s="4">
        <f>C65</f>
        <v>0</v>
      </c>
      <c r="P219" s="24">
        <f>C69</f>
        <v>0</v>
      </c>
      <c r="Q219" s="4">
        <f>C83</f>
        <v>0</v>
      </c>
      <c r="R219" s="4">
        <f>SUM(F219:Q219)</f>
        <v>43063.85</v>
      </c>
    </row>
    <row r="220" spans="2:25" x14ac:dyDescent="0.2">
      <c r="B220" s="21"/>
      <c r="D220" s="4" t="s">
        <v>65</v>
      </c>
      <c r="E220" s="21" t="s">
        <v>278</v>
      </c>
      <c r="F220" s="24">
        <f>F221</f>
        <v>3386.2000000000003</v>
      </c>
      <c r="G220" s="4">
        <f>SUM(F220+G221)</f>
        <v>9782.6299999999992</v>
      </c>
      <c r="H220" s="4">
        <f t="shared" ref="H220:Q220" si="18">SUM(G220+H221)</f>
        <v>14855.59</v>
      </c>
      <c r="I220" s="4">
        <f t="shared" si="18"/>
        <v>14855.59</v>
      </c>
      <c r="J220" s="4">
        <f t="shared" si="18"/>
        <v>14855.59</v>
      </c>
      <c r="K220" s="4">
        <f t="shared" si="18"/>
        <v>14855.59</v>
      </c>
      <c r="L220" s="4">
        <f t="shared" si="18"/>
        <v>14855.59</v>
      </c>
      <c r="M220" s="4">
        <f t="shared" si="18"/>
        <v>14855.59</v>
      </c>
      <c r="N220" s="4">
        <f t="shared" si="18"/>
        <v>14855.59</v>
      </c>
      <c r="O220" s="4">
        <f t="shared" si="18"/>
        <v>14855.59</v>
      </c>
      <c r="P220" s="4">
        <f t="shared" si="18"/>
        <v>14855.59</v>
      </c>
      <c r="Q220" s="4">
        <f t="shared" si="18"/>
        <v>14855.59</v>
      </c>
    </row>
    <row r="221" spans="2:25" x14ac:dyDescent="0.2">
      <c r="D221" s="4" t="s">
        <v>72</v>
      </c>
      <c r="E221" s="21" t="s">
        <v>279</v>
      </c>
      <c r="F221" s="4">
        <f>G19</f>
        <v>3386.2000000000003</v>
      </c>
      <c r="G221" s="4">
        <f>G38</f>
        <v>6396.4299999999994</v>
      </c>
      <c r="H221" s="4">
        <f>G55</f>
        <v>5072.96</v>
      </c>
      <c r="I221" s="4">
        <f>G74</f>
        <v>0</v>
      </c>
      <c r="J221" s="4">
        <f>G89</f>
        <v>0</v>
      </c>
      <c r="K221" s="4">
        <f>G105</f>
        <v>0</v>
      </c>
      <c r="L221" s="4">
        <f>G125</f>
        <v>0</v>
      </c>
      <c r="M221" s="4">
        <f>G145</f>
        <v>0</v>
      </c>
      <c r="N221" s="4">
        <f>G160</f>
        <v>0</v>
      </c>
      <c r="O221" s="4">
        <f>G172</f>
        <v>0</v>
      </c>
      <c r="P221" s="4">
        <f>G187</f>
        <v>0</v>
      </c>
      <c r="Q221" s="4">
        <f>G211</f>
        <v>0</v>
      </c>
      <c r="R221" s="4">
        <f>SUM(F221:Q221)</f>
        <v>14855.59</v>
      </c>
    </row>
    <row r="222" spans="2:25" x14ac:dyDescent="0.2">
      <c r="B222" s="21"/>
    </row>
    <row r="223" spans="2:25" x14ac:dyDescent="0.2">
      <c r="E223" s="21" t="s">
        <v>60</v>
      </c>
      <c r="F223" s="141">
        <f>SUM((F216+F218)-F220)</f>
        <v>55520.07</v>
      </c>
      <c r="G223" s="203">
        <f t="shared" ref="G223:Q223" si="19">SUM((G216+G218)-G220)</f>
        <v>50246.8</v>
      </c>
      <c r="H223" s="203">
        <f t="shared" si="19"/>
        <v>45647.679999999993</v>
      </c>
      <c r="I223" s="11">
        <f t="shared" si="19"/>
        <v>45647.679999999993</v>
      </c>
      <c r="J223" s="11">
        <f t="shared" si="19"/>
        <v>45647.679999999993</v>
      </c>
      <c r="K223" s="11">
        <f t="shared" si="19"/>
        <v>45647.679999999993</v>
      </c>
      <c r="L223" s="11">
        <f t="shared" si="19"/>
        <v>45647.679999999993</v>
      </c>
      <c r="M223" s="11">
        <f t="shared" si="19"/>
        <v>45647.679999999993</v>
      </c>
      <c r="N223" s="11">
        <f t="shared" si="19"/>
        <v>45647.679999999993</v>
      </c>
      <c r="O223" s="11">
        <f t="shared" si="19"/>
        <v>45647.679999999993</v>
      </c>
      <c r="P223" s="11">
        <f t="shared" si="19"/>
        <v>45647.679999999993</v>
      </c>
      <c r="Q223" s="203">
        <f t="shared" si="19"/>
        <v>45647.679999999993</v>
      </c>
    </row>
    <row r="224" spans="2:25" x14ac:dyDescent="0.2">
      <c r="O224" s="24"/>
    </row>
    <row r="225" spans="2:20" x14ac:dyDescent="0.2">
      <c r="B225" s="21"/>
      <c r="E225" s="21" t="s">
        <v>293</v>
      </c>
      <c r="F225" s="2">
        <v>49469.17</v>
      </c>
      <c r="G225" s="4">
        <v>16427.060000000001</v>
      </c>
      <c r="H225" s="4">
        <v>9496.66</v>
      </c>
      <c r="O225" s="24"/>
      <c r="P225" s="24"/>
    </row>
    <row r="226" spans="2:20" x14ac:dyDescent="0.2">
      <c r="E226" s="21" t="s">
        <v>294</v>
      </c>
      <c r="F226" s="2">
        <v>6050.9</v>
      </c>
      <c r="G226" s="4">
        <v>36050.9</v>
      </c>
      <c r="H226" s="4">
        <v>36151.019999999997</v>
      </c>
      <c r="L226" s="24"/>
      <c r="M226" s="24"/>
      <c r="O226" s="24"/>
    </row>
    <row r="227" spans="2:20" x14ac:dyDescent="0.2">
      <c r="B227" s="21"/>
      <c r="D227" s="24"/>
      <c r="E227" s="21" t="s">
        <v>280</v>
      </c>
      <c r="F227" s="21" t="s">
        <v>427</v>
      </c>
      <c r="G227" s="4">
        <v>2231.16</v>
      </c>
      <c r="H227" s="24"/>
      <c r="I227" s="24"/>
      <c r="K227" s="24"/>
      <c r="L227" s="24"/>
      <c r="M227" s="24"/>
      <c r="O227" s="24"/>
    </row>
    <row r="228" spans="2:20" x14ac:dyDescent="0.2">
      <c r="E228" s="14" t="s">
        <v>297</v>
      </c>
      <c r="F228" s="141">
        <f>SUM(F225:F227)</f>
        <v>55520.07</v>
      </c>
      <c r="G228" s="203">
        <f>SUM(G225:G226)-G227</f>
        <v>50246.8</v>
      </c>
      <c r="H228" s="203">
        <f t="shared" ref="H228:M228" si="20">SUM(H225:H227)</f>
        <v>45647.679999999993</v>
      </c>
      <c r="I228" s="11">
        <f t="shared" si="20"/>
        <v>0</v>
      </c>
      <c r="J228" s="11">
        <f t="shared" si="20"/>
        <v>0</v>
      </c>
      <c r="K228" s="11">
        <f t="shared" si="20"/>
        <v>0</v>
      </c>
      <c r="L228" s="11">
        <f t="shared" si="20"/>
        <v>0</v>
      </c>
      <c r="M228" s="11">
        <f t="shared" si="20"/>
        <v>0</v>
      </c>
      <c r="N228" s="11">
        <f>SUM(N225:N227)</f>
        <v>0</v>
      </c>
      <c r="O228" s="11">
        <f>SUM(O225:O227)</f>
        <v>0</v>
      </c>
      <c r="P228" s="11">
        <f>SUM(P225:P227)</f>
        <v>0</v>
      </c>
      <c r="Q228" s="203">
        <f>SUM(Q225:Q227)</f>
        <v>0</v>
      </c>
    </row>
    <row r="229" spans="2:20" x14ac:dyDescent="0.2">
      <c r="B229" s="21"/>
      <c r="E229" s="21" t="s">
        <v>281</v>
      </c>
      <c r="F229" s="21"/>
      <c r="O229" s="11"/>
    </row>
    <row r="231" spans="2:20" x14ac:dyDescent="0.2">
      <c r="B231" s="21"/>
      <c r="N231" s="24"/>
    </row>
    <row r="234" spans="2:20" x14ac:dyDescent="0.2">
      <c r="B234" s="183" t="s">
        <v>230</v>
      </c>
      <c r="C234" s="150"/>
      <c r="E234" s="168" t="s">
        <v>227</v>
      </c>
      <c r="F234" s="14" t="s">
        <v>12</v>
      </c>
      <c r="G234" s="11" t="s">
        <v>229</v>
      </c>
      <c r="H234" s="24" t="s">
        <v>228</v>
      </c>
      <c r="I234" s="241" t="s">
        <v>236</v>
      </c>
      <c r="J234" s="241" t="s">
        <v>90</v>
      </c>
      <c r="K234" s="241" t="s">
        <v>91</v>
      </c>
      <c r="L234" s="24" t="s">
        <v>92</v>
      </c>
      <c r="M234" s="24" t="s">
        <v>93</v>
      </c>
      <c r="N234" s="24" t="s">
        <v>94</v>
      </c>
      <c r="O234" s="24" t="s">
        <v>97</v>
      </c>
      <c r="P234" s="24" t="s">
        <v>101</v>
      </c>
      <c r="Q234" s="24" t="s">
        <v>203</v>
      </c>
      <c r="R234" s="24" t="s">
        <v>204</v>
      </c>
      <c r="S234" s="24" t="s">
        <v>205</v>
      </c>
      <c r="T234" s="4" t="s">
        <v>21</v>
      </c>
    </row>
    <row r="235" spans="2:20" x14ac:dyDescent="0.2">
      <c r="E235" s="21" t="s">
        <v>341</v>
      </c>
      <c r="F235" s="21">
        <v>360.88</v>
      </c>
      <c r="G235" s="11"/>
    </row>
    <row r="236" spans="2:20" x14ac:dyDescent="0.2">
      <c r="E236" s="2" t="s">
        <v>51</v>
      </c>
      <c r="F236" s="2">
        <v>13534</v>
      </c>
      <c r="G236" s="4">
        <f>SUM(I236:T236)</f>
        <v>3365.91</v>
      </c>
      <c r="H236" s="142">
        <f>SUM(G236/F236)</f>
        <v>0.2487003103295404</v>
      </c>
      <c r="I236" s="4">
        <f>SUM(H19+I19)</f>
        <v>1121.97</v>
      </c>
      <c r="J236" s="24">
        <f>SUM(I38+H38)</f>
        <v>1121.97</v>
      </c>
      <c r="K236" s="4">
        <f>SUM(I55+H55)</f>
        <v>1121.97</v>
      </c>
      <c r="L236" s="4">
        <f>SUM(K74+L74)</f>
        <v>0</v>
      </c>
      <c r="M236" s="4">
        <f>SUM(L89+M89)</f>
        <v>0</v>
      </c>
      <c r="N236" s="3">
        <f>SUM(M105+N105)</f>
        <v>0</v>
      </c>
      <c r="O236" s="4">
        <f>SUM(N125+O125)</f>
        <v>0</v>
      </c>
      <c r="P236" s="4">
        <f>SUM(O145+P145)</f>
        <v>0</v>
      </c>
      <c r="Q236" s="4">
        <f>SUM(P160+Q160)</f>
        <v>0</v>
      </c>
      <c r="R236" s="4">
        <f>SUM(Q172+R172)</f>
        <v>0</v>
      </c>
      <c r="S236" s="4">
        <f>SUM(R187+S187)</f>
        <v>0</v>
      </c>
      <c r="T236" s="4">
        <f>SUM(S211+T211)</f>
        <v>0</v>
      </c>
    </row>
    <row r="237" spans="2:20" x14ac:dyDescent="0.2">
      <c r="E237" s="21" t="s">
        <v>292</v>
      </c>
      <c r="F237" s="2">
        <v>828.12</v>
      </c>
      <c r="G237" s="4">
        <f t="shared" ref="G237:G255" si="21">SUM(I237:T237)</f>
        <v>263.23</v>
      </c>
      <c r="H237" s="142">
        <f t="shared" ref="H237:H255" si="22">SUM(G237/F237)</f>
        <v>0.31786456069168723</v>
      </c>
      <c r="I237" s="4">
        <f>L19</f>
        <v>81.39</v>
      </c>
      <c r="J237" s="4">
        <f>L38</f>
        <v>64.31</v>
      </c>
      <c r="K237" s="4">
        <f>L55</f>
        <v>117.53</v>
      </c>
      <c r="L237" s="4">
        <f>O74</f>
        <v>0</v>
      </c>
      <c r="M237" s="4">
        <f>P89</f>
        <v>0</v>
      </c>
      <c r="N237" s="3">
        <f>Q105</f>
        <v>0</v>
      </c>
      <c r="O237" s="4">
        <f>R125</f>
        <v>0</v>
      </c>
      <c r="P237" s="4">
        <f>S145</f>
        <v>0</v>
      </c>
      <c r="Q237" s="4">
        <f>T160</f>
        <v>0</v>
      </c>
      <c r="R237" s="4">
        <f>U172</f>
        <v>0</v>
      </c>
      <c r="S237" s="4">
        <f>V187</f>
        <v>0</v>
      </c>
      <c r="T237" s="4">
        <f>W211</f>
        <v>0</v>
      </c>
    </row>
    <row r="238" spans="2:20" x14ac:dyDescent="0.2">
      <c r="B238" s="14"/>
      <c r="E238" s="2" t="s">
        <v>191</v>
      </c>
      <c r="F238" s="2">
        <v>664.35</v>
      </c>
      <c r="G238" s="4">
        <f t="shared" si="21"/>
        <v>346.5</v>
      </c>
      <c r="H238" s="249">
        <f t="shared" si="22"/>
        <v>0.52156242944231201</v>
      </c>
      <c r="I238" s="4">
        <f>O19</f>
        <v>346.5</v>
      </c>
      <c r="J238" s="4">
        <f>O38</f>
        <v>0</v>
      </c>
      <c r="K238" s="4">
        <f>O55</f>
        <v>0</v>
      </c>
      <c r="L238" s="4">
        <f>O74</f>
        <v>0</v>
      </c>
      <c r="M238" s="4">
        <f>O89</f>
        <v>0</v>
      </c>
      <c r="N238" s="3">
        <f>O105</f>
        <v>0</v>
      </c>
      <c r="O238" s="4">
        <f>O125</f>
        <v>0</v>
      </c>
      <c r="P238" s="4">
        <f>O145</f>
        <v>0</v>
      </c>
      <c r="Q238" s="4">
        <f>O160</f>
        <v>0</v>
      </c>
      <c r="R238" s="4">
        <f>O172</f>
        <v>0</v>
      </c>
      <c r="S238" s="4">
        <f>O187</f>
        <v>0</v>
      </c>
      <c r="T238" s="4">
        <f>O211</f>
        <v>0</v>
      </c>
    </row>
    <row r="239" spans="2:20" x14ac:dyDescent="0.2">
      <c r="E239" s="21" t="s">
        <v>232</v>
      </c>
      <c r="F239" s="2">
        <v>760.14</v>
      </c>
      <c r="G239" s="4">
        <f t="shared" si="21"/>
        <v>658.89</v>
      </c>
      <c r="H239" s="249">
        <f t="shared" si="22"/>
        <v>0.86680085247454419</v>
      </c>
      <c r="I239" s="4">
        <f>M19</f>
        <v>527.79</v>
      </c>
      <c r="J239" s="4">
        <f>M38</f>
        <v>131.1</v>
      </c>
      <c r="K239" s="4">
        <f>M55</f>
        <v>0</v>
      </c>
      <c r="L239" s="4">
        <f>M74</f>
        <v>0</v>
      </c>
      <c r="M239" s="4">
        <f>M89</f>
        <v>0</v>
      </c>
      <c r="N239" s="3">
        <f>M105</f>
        <v>0</v>
      </c>
      <c r="O239" s="4">
        <f>M125</f>
        <v>0</v>
      </c>
      <c r="P239" s="4">
        <f>M145</f>
        <v>0</v>
      </c>
      <c r="Q239" s="4">
        <f>M160</f>
        <v>0</v>
      </c>
      <c r="R239" s="4">
        <f>M172</f>
        <v>0</v>
      </c>
      <c r="S239" s="4">
        <f>M187</f>
        <v>0</v>
      </c>
      <c r="T239" s="4">
        <f>M211</f>
        <v>0</v>
      </c>
    </row>
    <row r="240" spans="2:20" x14ac:dyDescent="0.2">
      <c r="E240" s="2" t="s">
        <v>11</v>
      </c>
      <c r="F240" s="2">
        <v>894.04</v>
      </c>
      <c r="G240" s="4">
        <f t="shared" si="21"/>
        <v>999.72</v>
      </c>
      <c r="H240" s="249">
        <f t="shared" si="22"/>
        <v>1.1182050020133327</v>
      </c>
      <c r="I240" s="24">
        <f>J19</f>
        <v>0</v>
      </c>
      <c r="J240" s="4">
        <f>J38</f>
        <v>999.72</v>
      </c>
      <c r="K240" s="4">
        <f>J55</f>
        <v>0</v>
      </c>
      <c r="L240" s="4">
        <f>J74</f>
        <v>0</v>
      </c>
      <c r="M240" s="4">
        <f>J89</f>
        <v>0</v>
      </c>
      <c r="N240" s="3">
        <f>J105</f>
        <v>0</v>
      </c>
      <c r="O240" s="4">
        <f>J125</f>
        <v>0</v>
      </c>
      <c r="P240" s="4">
        <f>J145</f>
        <v>0</v>
      </c>
      <c r="Q240" s="4">
        <f>J160</f>
        <v>0</v>
      </c>
      <c r="R240" s="4">
        <f>J172</f>
        <v>0</v>
      </c>
      <c r="S240" s="4">
        <f>J187</f>
        <v>0</v>
      </c>
      <c r="T240" s="4">
        <f>J211</f>
        <v>0</v>
      </c>
    </row>
    <row r="241" spans="5:24" x14ac:dyDescent="0.2">
      <c r="E241" s="2" t="s">
        <v>194</v>
      </c>
      <c r="F241" s="2">
        <v>493.55</v>
      </c>
      <c r="G241" s="4">
        <f t="shared" si="21"/>
        <v>0</v>
      </c>
      <c r="H241" s="185">
        <f t="shared" si="22"/>
        <v>0</v>
      </c>
      <c r="I241" s="4">
        <f>N19</f>
        <v>0</v>
      </c>
      <c r="J241" s="4">
        <f>N38</f>
        <v>0</v>
      </c>
      <c r="K241" s="4">
        <f>N55</f>
        <v>0</v>
      </c>
      <c r="L241" s="4">
        <f>N74</f>
        <v>0</v>
      </c>
      <c r="M241" s="4">
        <f>N89</f>
        <v>0</v>
      </c>
      <c r="N241" s="3">
        <f>N105</f>
        <v>0</v>
      </c>
      <c r="O241" s="4">
        <f>N125</f>
        <v>0</v>
      </c>
      <c r="P241" s="4">
        <f>N145</f>
        <v>0</v>
      </c>
      <c r="Q241" s="4">
        <f>N160</f>
        <v>0</v>
      </c>
      <c r="R241" s="4">
        <f>N172</f>
        <v>0</v>
      </c>
      <c r="S241" s="4">
        <f>N187</f>
        <v>0</v>
      </c>
      <c r="T241" s="4">
        <f>N211</f>
        <v>0</v>
      </c>
    </row>
    <row r="242" spans="5:24" x14ac:dyDescent="0.2">
      <c r="E242" s="2" t="s">
        <v>192</v>
      </c>
      <c r="F242" s="2">
        <v>0</v>
      </c>
      <c r="G242" s="4">
        <f t="shared" si="21"/>
        <v>0</v>
      </c>
      <c r="H242" s="185" t="e">
        <f t="shared" si="22"/>
        <v>#DIV/0!</v>
      </c>
      <c r="N242" s="3"/>
    </row>
    <row r="243" spans="5:24" x14ac:dyDescent="0.2">
      <c r="E243" s="21" t="s">
        <v>324</v>
      </c>
      <c r="F243" s="2">
        <v>0</v>
      </c>
      <c r="G243" s="4">
        <f t="shared" si="21"/>
        <v>0</v>
      </c>
      <c r="H243" s="185" t="e">
        <f t="shared" si="22"/>
        <v>#DIV/0!</v>
      </c>
      <c r="N243" s="3"/>
    </row>
    <row r="244" spans="5:24" x14ac:dyDescent="0.2">
      <c r="E244" s="2" t="s">
        <v>78</v>
      </c>
      <c r="F244" s="2">
        <v>373.89</v>
      </c>
      <c r="G244" s="4">
        <f t="shared" si="21"/>
        <v>99</v>
      </c>
      <c r="H244" s="186">
        <f t="shared" si="22"/>
        <v>0.26478375992939102</v>
      </c>
      <c r="I244" s="4">
        <f>K19</f>
        <v>43</v>
      </c>
      <c r="J244" s="4">
        <f>K38</f>
        <v>28</v>
      </c>
      <c r="K244" s="4">
        <f>K55</f>
        <v>28</v>
      </c>
      <c r="L244" s="4">
        <f>K74</f>
        <v>0</v>
      </c>
      <c r="M244" s="4">
        <f>K89</f>
        <v>0</v>
      </c>
      <c r="N244" s="3">
        <f>K105</f>
        <v>0</v>
      </c>
      <c r="O244" s="4">
        <f>K125</f>
        <v>0</v>
      </c>
      <c r="P244" s="4">
        <f>K145</f>
        <v>0</v>
      </c>
      <c r="Q244" s="4">
        <f>K160</f>
        <v>0</v>
      </c>
      <c r="R244" s="4">
        <f>K172</f>
        <v>0</v>
      </c>
      <c r="S244" s="4">
        <f>K187</f>
        <v>0</v>
      </c>
      <c r="T244" s="4">
        <f>K211</f>
        <v>0</v>
      </c>
    </row>
    <row r="245" spans="5:24" x14ac:dyDescent="0.2">
      <c r="E245" s="2" t="s">
        <v>31</v>
      </c>
      <c r="F245" s="2">
        <v>512.94000000000005</v>
      </c>
      <c r="G245" s="4">
        <f t="shared" si="21"/>
        <v>0</v>
      </c>
      <c r="H245" s="186">
        <f t="shared" si="22"/>
        <v>0</v>
      </c>
      <c r="I245" s="4">
        <f>R19</f>
        <v>0</v>
      </c>
      <c r="J245" s="4">
        <f>R38</f>
        <v>0</v>
      </c>
      <c r="K245" s="4">
        <f>R55</f>
        <v>0</v>
      </c>
      <c r="L245" s="4">
        <f>R74</f>
        <v>0</v>
      </c>
      <c r="M245" s="4">
        <f>R89</f>
        <v>0</v>
      </c>
      <c r="N245" s="3">
        <f>R105</f>
        <v>0</v>
      </c>
      <c r="O245" s="4">
        <f>R125</f>
        <v>0</v>
      </c>
      <c r="P245" s="4">
        <f>R145</f>
        <v>0</v>
      </c>
      <c r="Q245" s="4">
        <f>R160</f>
        <v>0</v>
      </c>
      <c r="R245" s="4">
        <f>R172</f>
        <v>0</v>
      </c>
      <c r="S245" s="4">
        <f>R187</f>
        <v>0</v>
      </c>
      <c r="T245" s="4">
        <f>R211</f>
        <v>0</v>
      </c>
    </row>
    <row r="246" spans="5:24" x14ac:dyDescent="0.2">
      <c r="E246" s="2" t="s">
        <v>195</v>
      </c>
      <c r="F246" s="2">
        <v>2541</v>
      </c>
      <c r="G246" s="4">
        <f t="shared" si="21"/>
        <v>430</v>
      </c>
      <c r="H246" s="185">
        <f t="shared" si="22"/>
        <v>0.16922471467926015</v>
      </c>
      <c r="I246" s="4">
        <f>R38</f>
        <v>0</v>
      </c>
      <c r="J246" s="4">
        <f>S38</f>
        <v>100</v>
      </c>
      <c r="K246" s="4">
        <f>S55</f>
        <v>330</v>
      </c>
      <c r="L246" s="4">
        <f>S74</f>
        <v>0</v>
      </c>
      <c r="M246" s="4">
        <f>S89</f>
        <v>0</v>
      </c>
      <c r="N246" s="3">
        <f>S105</f>
        <v>0</v>
      </c>
      <c r="O246" s="4">
        <f>S125</f>
        <v>0</v>
      </c>
      <c r="P246" s="4">
        <f>S145</f>
        <v>0</v>
      </c>
      <c r="Q246" s="4">
        <f>S160</f>
        <v>0</v>
      </c>
      <c r="R246" s="4">
        <f>S172</f>
        <v>0</v>
      </c>
      <c r="S246" s="4">
        <f>S187</f>
        <v>0</v>
      </c>
      <c r="T246" s="4">
        <f>S211</f>
        <v>0</v>
      </c>
    </row>
    <row r="247" spans="5:24" x14ac:dyDescent="0.2">
      <c r="E247" s="2" t="s">
        <v>196</v>
      </c>
      <c r="F247" s="2">
        <v>1617</v>
      </c>
      <c r="G247" s="4">
        <f t="shared" si="21"/>
        <v>600.94000000000005</v>
      </c>
      <c r="H247" s="186">
        <f t="shared" si="22"/>
        <v>0.37163883735312309</v>
      </c>
      <c r="I247" s="4">
        <f>S19</f>
        <v>77.239999999999995</v>
      </c>
      <c r="J247" s="4">
        <f>T38</f>
        <v>378.7</v>
      </c>
      <c r="K247" s="4">
        <f>T55</f>
        <v>145</v>
      </c>
      <c r="L247" s="4">
        <f>T74</f>
        <v>0</v>
      </c>
      <c r="M247" s="4">
        <f>T89</f>
        <v>0</v>
      </c>
      <c r="N247" s="3">
        <f>T105</f>
        <v>0</v>
      </c>
      <c r="O247" s="4">
        <f>T125</f>
        <v>0</v>
      </c>
      <c r="P247" s="4">
        <f>T145</f>
        <v>0</v>
      </c>
      <c r="Q247" s="4">
        <f>T160</f>
        <v>0</v>
      </c>
      <c r="R247" s="4">
        <f>T172</f>
        <v>0</v>
      </c>
      <c r="S247" s="4">
        <f>T187</f>
        <v>0</v>
      </c>
      <c r="T247" s="4">
        <f>T211</f>
        <v>0</v>
      </c>
    </row>
    <row r="248" spans="5:24" x14ac:dyDescent="0.2">
      <c r="E248" s="2" t="s">
        <v>197</v>
      </c>
      <c r="F248" s="2">
        <v>5430</v>
      </c>
      <c r="G248" s="4">
        <f t="shared" si="21"/>
        <v>1443.12</v>
      </c>
      <c r="H248" s="185">
        <f t="shared" si="22"/>
        <v>0.26576795580110496</v>
      </c>
      <c r="I248" s="4">
        <f>U19</f>
        <v>588.76</v>
      </c>
      <c r="J248" s="4">
        <f>U38</f>
        <v>470.59000000000003</v>
      </c>
      <c r="K248" s="4">
        <f>U55</f>
        <v>383.77000000000004</v>
      </c>
      <c r="L248" s="4">
        <f>U74</f>
        <v>0</v>
      </c>
      <c r="M248" s="4">
        <f>U89</f>
        <v>0</v>
      </c>
      <c r="N248" s="3">
        <f>U105</f>
        <v>0</v>
      </c>
      <c r="O248" s="4">
        <f>U125</f>
        <v>0</v>
      </c>
      <c r="P248" s="4">
        <f>U145</f>
        <v>0</v>
      </c>
      <c r="Q248" s="4">
        <f>U160</f>
        <v>0</v>
      </c>
      <c r="R248" s="4">
        <f>U172</f>
        <v>0</v>
      </c>
      <c r="S248" s="4">
        <f>U187</f>
        <v>0</v>
      </c>
      <c r="T248" s="4">
        <f>U211</f>
        <v>0</v>
      </c>
    </row>
    <row r="249" spans="5:24" x14ac:dyDescent="0.2">
      <c r="E249" s="2" t="s">
        <v>198</v>
      </c>
      <c r="F249" s="2">
        <v>214.24</v>
      </c>
      <c r="G249" s="4">
        <f t="shared" si="21"/>
        <v>0</v>
      </c>
      <c r="H249" s="185">
        <f t="shared" si="22"/>
        <v>0</v>
      </c>
      <c r="M249" s="4">
        <v>0</v>
      </c>
      <c r="N249" s="3"/>
    </row>
    <row r="250" spans="5:24" x14ac:dyDescent="0.2">
      <c r="E250" s="21" t="s">
        <v>333</v>
      </c>
      <c r="F250" s="2">
        <v>730.27</v>
      </c>
      <c r="G250" s="4">
        <f t="shared" si="21"/>
        <v>60.93</v>
      </c>
      <c r="H250" s="185">
        <f t="shared" si="22"/>
        <v>8.343489394333603E-2</v>
      </c>
      <c r="I250" s="4">
        <f>V19</f>
        <v>38</v>
      </c>
      <c r="J250" s="4">
        <f>V38</f>
        <v>0</v>
      </c>
      <c r="K250" s="4">
        <f>V55</f>
        <v>22.93</v>
      </c>
      <c r="L250" s="4">
        <f>V74</f>
        <v>0</v>
      </c>
      <c r="M250" s="4">
        <v>0</v>
      </c>
      <c r="N250" s="3">
        <f>V105</f>
        <v>0</v>
      </c>
      <c r="O250" s="4">
        <f>V125</f>
        <v>0</v>
      </c>
      <c r="P250" s="4">
        <f>V145</f>
        <v>0</v>
      </c>
      <c r="Q250" s="4">
        <f>V160</f>
        <v>0</v>
      </c>
      <c r="S250" s="4">
        <f>V187</f>
        <v>0</v>
      </c>
      <c r="T250" s="4">
        <v>0</v>
      </c>
    </row>
    <row r="251" spans="5:24" x14ac:dyDescent="0.2">
      <c r="E251" s="2" t="s">
        <v>193</v>
      </c>
      <c r="F251" s="2">
        <v>500</v>
      </c>
      <c r="G251" s="4">
        <f t="shared" si="21"/>
        <v>0</v>
      </c>
      <c r="H251" s="186">
        <f t="shared" si="22"/>
        <v>0</v>
      </c>
      <c r="L251" s="24"/>
      <c r="N251" s="3"/>
    </row>
    <row r="252" spans="5:24" x14ac:dyDescent="0.2">
      <c r="E252" s="2" t="s">
        <v>199</v>
      </c>
      <c r="F252" s="2">
        <v>5203.5</v>
      </c>
      <c r="G252" s="4">
        <f t="shared" si="21"/>
        <v>1387</v>
      </c>
      <c r="H252" s="186">
        <f t="shared" si="22"/>
        <v>0.26655135966176613</v>
      </c>
      <c r="I252" s="4">
        <f>P19</f>
        <v>436.93</v>
      </c>
      <c r="J252" s="4">
        <f>P38</f>
        <v>360.87</v>
      </c>
      <c r="K252" s="4">
        <f>P55</f>
        <v>589.20000000000005</v>
      </c>
      <c r="L252" s="4">
        <f>P74</f>
        <v>0</v>
      </c>
      <c r="M252" s="4">
        <f>P89</f>
        <v>0</v>
      </c>
      <c r="N252" s="3">
        <f>P105</f>
        <v>0</v>
      </c>
      <c r="O252" s="4">
        <f>P125</f>
        <v>0</v>
      </c>
      <c r="P252" s="4">
        <f>P145</f>
        <v>0</v>
      </c>
      <c r="Q252" s="4">
        <f>P160</f>
        <v>0</v>
      </c>
      <c r="R252" s="4">
        <f>P172</f>
        <v>0</v>
      </c>
      <c r="S252" s="4">
        <f>P187</f>
        <v>0</v>
      </c>
      <c r="T252" s="4">
        <f>P211</f>
        <v>0</v>
      </c>
    </row>
    <row r="253" spans="5:24" x14ac:dyDescent="0.2">
      <c r="E253" s="21" t="s">
        <v>339</v>
      </c>
      <c r="F253" s="2">
        <v>550</v>
      </c>
      <c r="G253" s="4">
        <f t="shared" si="21"/>
        <v>0</v>
      </c>
      <c r="H253" s="185">
        <f t="shared" si="22"/>
        <v>0</v>
      </c>
      <c r="I253" s="4">
        <f>W19</f>
        <v>0</v>
      </c>
      <c r="J253" s="4">
        <f>W38</f>
        <v>0</v>
      </c>
      <c r="K253" s="4">
        <f>W55</f>
        <v>0</v>
      </c>
      <c r="L253" s="4">
        <f>W74</f>
        <v>0</v>
      </c>
      <c r="M253" s="4">
        <f>W89</f>
        <v>0</v>
      </c>
      <c r="N253" s="3">
        <f>W105</f>
        <v>0</v>
      </c>
      <c r="O253" s="4">
        <f>W125</f>
        <v>0</v>
      </c>
      <c r="P253" s="4">
        <f>W145</f>
        <v>0</v>
      </c>
      <c r="Q253" s="4">
        <f>W160</f>
        <v>0</v>
      </c>
      <c r="R253" s="4">
        <f>W172</f>
        <v>0</v>
      </c>
      <c r="S253" s="4">
        <f>W187</f>
        <v>0</v>
      </c>
      <c r="T253" s="4">
        <f>W211</f>
        <v>0</v>
      </c>
    </row>
    <row r="254" spans="5:24" x14ac:dyDescent="0.2">
      <c r="E254" s="2" t="s">
        <v>26</v>
      </c>
      <c r="G254" s="4">
        <f t="shared" si="21"/>
        <v>0</v>
      </c>
      <c r="H254" s="186" t="e">
        <f t="shared" si="22"/>
        <v>#DIV/0!</v>
      </c>
      <c r="K254" s="4">
        <v>0</v>
      </c>
      <c r="N254" s="3"/>
    </row>
    <row r="255" spans="5:24" x14ac:dyDescent="0.2">
      <c r="E255" s="14" t="s">
        <v>99</v>
      </c>
      <c r="F255" s="141">
        <f>SUM(F235:F254)</f>
        <v>35207.919999999998</v>
      </c>
      <c r="G255" s="203">
        <f t="shared" si="21"/>
        <v>9655.239999999998</v>
      </c>
      <c r="H255" s="181">
        <f t="shared" si="22"/>
        <v>0.27423488805927754</v>
      </c>
      <c r="I255" s="11">
        <f>SUM(I236:I254)</f>
        <v>3261.5799999999995</v>
      </c>
      <c r="J255" s="11">
        <f t="shared" ref="J255:X255" si="23">SUM(J236:J254)</f>
        <v>3655.2599999999998</v>
      </c>
      <c r="K255" s="11">
        <f t="shared" si="23"/>
        <v>2738.3999999999996</v>
      </c>
      <c r="L255" s="11">
        <f t="shared" si="23"/>
        <v>0</v>
      </c>
      <c r="M255" s="11">
        <f t="shared" si="23"/>
        <v>0</v>
      </c>
      <c r="N255" s="47">
        <f t="shared" si="23"/>
        <v>0</v>
      </c>
      <c r="O255" s="11">
        <f t="shared" si="23"/>
        <v>0</v>
      </c>
      <c r="P255" s="11">
        <f t="shared" si="23"/>
        <v>0</v>
      </c>
      <c r="Q255" s="11">
        <f t="shared" si="23"/>
        <v>0</v>
      </c>
      <c r="R255" s="11">
        <f t="shared" si="23"/>
        <v>0</v>
      </c>
      <c r="S255" s="11">
        <f t="shared" si="23"/>
        <v>0</v>
      </c>
      <c r="T255" s="11">
        <f t="shared" si="23"/>
        <v>0</v>
      </c>
      <c r="U255" s="4">
        <f t="shared" si="23"/>
        <v>0</v>
      </c>
      <c r="V255" s="4">
        <f t="shared" si="23"/>
        <v>0</v>
      </c>
      <c r="W255" s="4">
        <f t="shared" si="23"/>
        <v>0</v>
      </c>
      <c r="X255" s="4">
        <f t="shared" si="23"/>
        <v>0</v>
      </c>
    </row>
    <row r="256" spans="5:24" x14ac:dyDescent="0.2">
      <c r="E256" s="14"/>
      <c r="F256" s="14" t="s">
        <v>46</v>
      </c>
      <c r="G256" s="11"/>
      <c r="I256" s="4">
        <f>SUM(I255)</f>
        <v>3261.5799999999995</v>
      </c>
      <c r="J256" s="4">
        <f>SUM(I256+J255)</f>
        <v>6916.8399999999992</v>
      </c>
      <c r="K256" s="4">
        <f t="shared" ref="K256:T256" si="24">SUM(J256+K255)</f>
        <v>9655.239999999998</v>
      </c>
      <c r="L256" s="4">
        <f t="shared" si="24"/>
        <v>9655.239999999998</v>
      </c>
      <c r="M256" s="4">
        <f t="shared" si="24"/>
        <v>9655.239999999998</v>
      </c>
      <c r="N256" s="3">
        <f t="shared" si="24"/>
        <v>9655.239999999998</v>
      </c>
      <c r="O256" s="4">
        <f t="shared" si="24"/>
        <v>9655.239999999998</v>
      </c>
      <c r="P256" s="4">
        <f t="shared" si="24"/>
        <v>9655.239999999998</v>
      </c>
      <c r="Q256" s="4">
        <f>SUM(P256+Q255)</f>
        <v>9655.239999999998</v>
      </c>
      <c r="R256" s="4">
        <f t="shared" si="24"/>
        <v>9655.239999999998</v>
      </c>
      <c r="S256" s="4">
        <f t="shared" si="24"/>
        <v>9655.239999999998</v>
      </c>
      <c r="T256" s="4">
        <f t="shared" si="24"/>
        <v>9655.239999999998</v>
      </c>
    </row>
    <row r="257" spans="3:20" x14ac:dyDescent="0.2">
      <c r="E257" s="141" t="s">
        <v>231</v>
      </c>
      <c r="F257" s="14" t="s">
        <v>201</v>
      </c>
      <c r="G257" s="11" t="s">
        <v>87</v>
      </c>
      <c r="I257" s="11" t="s">
        <v>22</v>
      </c>
      <c r="J257" s="11" t="s">
        <v>13</v>
      </c>
      <c r="K257" s="11" t="s">
        <v>23</v>
      </c>
      <c r="L257" s="11" t="s">
        <v>24</v>
      </c>
      <c r="M257" s="11" t="s">
        <v>14</v>
      </c>
      <c r="N257" s="11" t="s">
        <v>15</v>
      </c>
      <c r="O257" s="11" t="s">
        <v>16</v>
      </c>
      <c r="P257" s="11" t="s">
        <v>17</v>
      </c>
      <c r="Q257" s="11" t="s">
        <v>18</v>
      </c>
      <c r="R257" s="11" t="s">
        <v>19</v>
      </c>
      <c r="S257" s="11" t="s">
        <v>20</v>
      </c>
      <c r="T257" s="203" t="s">
        <v>21</v>
      </c>
    </row>
    <row r="259" spans="3:20" x14ac:dyDescent="0.2">
      <c r="E259" s="21" t="s">
        <v>289</v>
      </c>
      <c r="F259" s="2">
        <v>4000</v>
      </c>
      <c r="G259" s="4">
        <f>SUM(I259:T259)</f>
        <v>0</v>
      </c>
      <c r="H259" s="24"/>
      <c r="M259" s="24"/>
      <c r="Q259" s="24" t="s">
        <v>112</v>
      </c>
    </row>
    <row r="260" spans="3:20" x14ac:dyDescent="0.2">
      <c r="E260" s="21" t="s">
        <v>384</v>
      </c>
      <c r="F260" s="2">
        <v>1000</v>
      </c>
      <c r="G260" s="4">
        <f t="shared" ref="G260:G264" si="25">SUM(I260:T260)</f>
        <v>0</v>
      </c>
      <c r="H260" s="24"/>
      <c r="N260" s="24"/>
      <c r="O260" s="24"/>
      <c r="P260" s="24"/>
    </row>
    <row r="261" spans="3:20" x14ac:dyDescent="0.2">
      <c r="E261" s="21" t="s">
        <v>290</v>
      </c>
      <c r="F261" s="2">
        <v>300</v>
      </c>
      <c r="G261" s="4">
        <f t="shared" si="25"/>
        <v>0</v>
      </c>
    </row>
    <row r="262" spans="3:20" ht="12.75" x14ac:dyDescent="0.2">
      <c r="C262"/>
      <c r="E262" s="21" t="s">
        <v>340</v>
      </c>
      <c r="G262" s="4">
        <f t="shared" si="25"/>
        <v>0</v>
      </c>
      <c r="K262" s="24"/>
      <c r="N262" s="3"/>
    </row>
    <row r="263" spans="3:20" ht="12.75" x14ac:dyDescent="0.2">
      <c r="C263"/>
      <c r="E263" s="21" t="s">
        <v>381</v>
      </c>
      <c r="F263" s="2">
        <v>1000</v>
      </c>
      <c r="G263" s="4">
        <f t="shared" si="25"/>
        <v>0</v>
      </c>
    </row>
    <row r="264" spans="3:20" ht="12.75" x14ac:dyDescent="0.2">
      <c r="C264"/>
      <c r="E264" s="21" t="s">
        <v>380</v>
      </c>
      <c r="F264" s="2">
        <v>3500</v>
      </c>
      <c r="G264" s="4">
        <f t="shared" si="25"/>
        <v>25</v>
      </c>
      <c r="K264" s="4">
        <v>25</v>
      </c>
      <c r="L264" s="152"/>
      <c r="N264" s="3"/>
      <c r="O264" s="24"/>
    </row>
    <row r="265" spans="3:20" ht="12.75" x14ac:dyDescent="0.2">
      <c r="C265"/>
      <c r="E265" s="14" t="s">
        <v>4</v>
      </c>
      <c r="F265" s="183">
        <f>SUM(F259:F264)</f>
        <v>9800</v>
      </c>
      <c r="G265" s="150">
        <f>SUM(G259:G264)</f>
        <v>25</v>
      </c>
      <c r="H265" s="184">
        <f t="shared" ref="H265:H267" si="26">SUM(G265/F265)</f>
        <v>2.5510204081632651E-3</v>
      </c>
      <c r="I265" s="4">
        <f t="shared" ref="I265:T265" si="27">SUM(I259:I264)</f>
        <v>0</v>
      </c>
      <c r="J265" s="4">
        <f t="shared" si="27"/>
        <v>0</v>
      </c>
      <c r="K265" s="4">
        <f t="shared" si="27"/>
        <v>25</v>
      </c>
      <c r="L265" s="4">
        <f t="shared" si="27"/>
        <v>0</v>
      </c>
      <c r="M265" s="4">
        <f t="shared" si="27"/>
        <v>0</v>
      </c>
      <c r="N265" s="3">
        <f t="shared" si="27"/>
        <v>0</v>
      </c>
      <c r="O265" s="4">
        <f t="shared" si="27"/>
        <v>0</v>
      </c>
      <c r="P265" s="4">
        <f t="shared" si="27"/>
        <v>0</v>
      </c>
      <c r="Q265" s="4">
        <f t="shared" si="27"/>
        <v>0</v>
      </c>
      <c r="R265" s="4">
        <f t="shared" si="27"/>
        <v>0</v>
      </c>
      <c r="S265" s="4">
        <f t="shared" si="27"/>
        <v>0</v>
      </c>
      <c r="T265" s="4">
        <f t="shared" si="27"/>
        <v>0</v>
      </c>
    </row>
    <row r="266" spans="3:20" ht="12.75" x14ac:dyDescent="0.2">
      <c r="C266"/>
      <c r="D266" s="24" t="s">
        <v>423</v>
      </c>
      <c r="E266" s="21" t="s">
        <v>239</v>
      </c>
      <c r="F266" s="2">
        <v>0</v>
      </c>
      <c r="G266" s="24">
        <f>SUM(I266:T266)</f>
        <v>4127.76</v>
      </c>
      <c r="H266" s="24"/>
      <c r="I266" s="24">
        <f>Q19</f>
        <v>0</v>
      </c>
      <c r="J266" s="4">
        <v>2268.46</v>
      </c>
      <c r="K266" s="4">
        <f>Q52</f>
        <v>1859.3</v>
      </c>
      <c r="N266" s="152"/>
      <c r="Q266" s="24"/>
    </row>
    <row r="267" spans="3:20" ht="12.75" x14ac:dyDescent="0.2">
      <c r="C267"/>
      <c r="E267" s="14" t="s">
        <v>202</v>
      </c>
      <c r="F267" s="141">
        <f>SUM(F255+F266+F265)</f>
        <v>45007.92</v>
      </c>
      <c r="G267" s="203">
        <f>SUM(G255+G265+G266)</f>
        <v>13807.999999999998</v>
      </c>
      <c r="H267" s="213">
        <f t="shared" si="26"/>
        <v>0.30679044932536315</v>
      </c>
      <c r="I267" s="11">
        <f t="shared" ref="I267:T267" si="28">SUM(I255+I265+I266)</f>
        <v>3261.5799999999995</v>
      </c>
      <c r="J267" s="11">
        <f t="shared" si="28"/>
        <v>5923.7199999999993</v>
      </c>
      <c r="K267" s="11">
        <f t="shared" si="28"/>
        <v>4622.7</v>
      </c>
      <c r="L267" s="11">
        <f t="shared" si="28"/>
        <v>0</v>
      </c>
      <c r="M267" s="11">
        <f t="shared" si="28"/>
        <v>0</v>
      </c>
      <c r="N267" s="47">
        <f t="shared" si="28"/>
        <v>0</v>
      </c>
      <c r="O267" s="11">
        <f t="shared" si="28"/>
        <v>0</v>
      </c>
      <c r="P267" s="11">
        <f t="shared" si="28"/>
        <v>0</v>
      </c>
      <c r="Q267" s="11">
        <f t="shared" si="28"/>
        <v>0</v>
      </c>
      <c r="R267" s="11">
        <f t="shared" si="28"/>
        <v>0</v>
      </c>
      <c r="S267" s="11">
        <f t="shared" si="28"/>
        <v>0</v>
      </c>
      <c r="T267" s="11">
        <f t="shared" si="28"/>
        <v>0</v>
      </c>
    </row>
    <row r="268" spans="3:20" ht="12.75" x14ac:dyDescent="0.2">
      <c r="C268"/>
    </row>
    <row r="269" spans="3:20" ht="12.75" x14ac:dyDescent="0.2">
      <c r="C269"/>
    </row>
    <row r="270" spans="3:20" ht="12.75" x14ac:dyDescent="0.2">
      <c r="C270"/>
      <c r="E270" s="168" t="s">
        <v>282</v>
      </c>
      <c r="I270" s="11" t="s">
        <v>22</v>
      </c>
      <c r="J270" s="11" t="s">
        <v>13</v>
      </c>
      <c r="K270" s="11" t="s">
        <v>233</v>
      </c>
      <c r="L270" s="11" t="s">
        <v>234</v>
      </c>
      <c r="M270" s="11" t="s">
        <v>14</v>
      </c>
      <c r="N270" s="11" t="s">
        <v>15</v>
      </c>
      <c r="O270" s="11" t="s">
        <v>16</v>
      </c>
      <c r="P270" s="11" t="s">
        <v>17</v>
      </c>
      <c r="Q270" s="11" t="s">
        <v>18</v>
      </c>
      <c r="R270" s="11" t="s">
        <v>19</v>
      </c>
      <c r="S270" s="11" t="s">
        <v>235</v>
      </c>
      <c r="T270" s="11" t="s">
        <v>21</v>
      </c>
    </row>
    <row r="271" spans="3:20" x14ac:dyDescent="0.2">
      <c r="E271" s="2" t="s">
        <v>39</v>
      </c>
      <c r="F271" s="2">
        <v>41212</v>
      </c>
      <c r="G271" s="4">
        <f>SUM(I271:T271)</f>
        <v>41212</v>
      </c>
      <c r="H271" s="142">
        <f>G271/F271</f>
        <v>1</v>
      </c>
      <c r="I271" s="4">
        <v>41212</v>
      </c>
    </row>
    <row r="272" spans="3:20" x14ac:dyDescent="0.2">
      <c r="E272" s="2" t="s">
        <v>148</v>
      </c>
      <c r="F272" s="2">
        <v>173</v>
      </c>
      <c r="G272" s="4">
        <f t="shared" ref="G272:G277" si="29">SUM(I272:T272)</f>
        <v>40.5</v>
      </c>
      <c r="H272" s="142">
        <f t="shared" ref="H272:H277" si="30">G272/F272</f>
        <v>0.23410404624277456</v>
      </c>
      <c r="I272" s="4">
        <v>40.5</v>
      </c>
    </row>
    <row r="273" spans="5:20" x14ac:dyDescent="0.2">
      <c r="E273" s="2" t="s">
        <v>206</v>
      </c>
      <c r="F273" s="2">
        <v>400</v>
      </c>
      <c r="G273" s="4">
        <f t="shared" si="29"/>
        <v>100.12</v>
      </c>
      <c r="H273" s="142">
        <f t="shared" si="30"/>
        <v>0.25030000000000002</v>
      </c>
      <c r="K273" s="150">
        <v>100.12</v>
      </c>
    </row>
    <row r="274" spans="5:20" x14ac:dyDescent="0.2">
      <c r="E274" s="21" t="s">
        <v>428</v>
      </c>
      <c r="G274" s="4">
        <f t="shared" si="29"/>
        <v>17.22</v>
      </c>
      <c r="H274" s="142" t="e">
        <f t="shared" si="30"/>
        <v>#DIV/0!</v>
      </c>
      <c r="K274" s="4">
        <v>17.22</v>
      </c>
    </row>
    <row r="275" spans="5:20" x14ac:dyDescent="0.2">
      <c r="E275" s="21"/>
      <c r="G275" s="4">
        <f t="shared" si="29"/>
        <v>0</v>
      </c>
      <c r="H275" s="142" t="e">
        <f t="shared" si="30"/>
        <v>#DIV/0!</v>
      </c>
      <c r="J275" s="24"/>
    </row>
    <row r="276" spans="5:20" x14ac:dyDescent="0.2">
      <c r="E276" s="21" t="s">
        <v>412</v>
      </c>
      <c r="F276" s="2">
        <v>3150</v>
      </c>
      <c r="G276" s="4">
        <f t="shared" si="29"/>
        <v>1270.8499999999999</v>
      </c>
      <c r="H276" s="184">
        <f t="shared" si="30"/>
        <v>0.40344444444444444</v>
      </c>
      <c r="I276" s="24">
        <v>214.35</v>
      </c>
      <c r="J276" s="4">
        <v>700</v>
      </c>
      <c r="K276" s="4">
        <v>356.5</v>
      </c>
      <c r="M276" s="152"/>
    </row>
    <row r="277" spans="5:20" x14ac:dyDescent="0.2">
      <c r="E277" s="21" t="s">
        <v>429</v>
      </c>
      <c r="G277" s="4">
        <f t="shared" si="29"/>
        <v>423.16</v>
      </c>
      <c r="H277" s="142" t="e">
        <f t="shared" si="30"/>
        <v>#DIV/0!</v>
      </c>
      <c r="J277" s="4">
        <v>423.16</v>
      </c>
      <c r="L277" s="24"/>
    </row>
    <row r="278" spans="5:20" x14ac:dyDescent="0.2">
      <c r="E278" s="14" t="s">
        <v>237</v>
      </c>
      <c r="F278" s="14">
        <f>SUM(F271:F277)</f>
        <v>44935</v>
      </c>
      <c r="G278" s="11">
        <f>SUM(G271:G277)</f>
        <v>43063.850000000006</v>
      </c>
      <c r="H278" s="246">
        <f>G278/F278</f>
        <v>0.95835874040280422</v>
      </c>
      <c r="I278" s="11">
        <f>SUM(I271:I277)</f>
        <v>41466.85</v>
      </c>
      <c r="J278" s="11">
        <f>SUM(J272:J277)</f>
        <v>1123.1600000000001</v>
      </c>
      <c r="K278" s="11">
        <f t="shared" ref="K278:T278" si="31">SUM(K272:K277)</f>
        <v>473.84000000000003</v>
      </c>
      <c r="L278" s="11">
        <f t="shared" si="31"/>
        <v>0</v>
      </c>
      <c r="M278" s="11">
        <f t="shared" si="31"/>
        <v>0</v>
      </c>
      <c r="N278" s="11">
        <f t="shared" si="31"/>
        <v>0</v>
      </c>
      <c r="O278" s="11">
        <f t="shared" si="31"/>
        <v>0</v>
      </c>
      <c r="P278" s="11">
        <f t="shared" si="31"/>
        <v>0</v>
      </c>
      <c r="Q278" s="11">
        <f t="shared" si="31"/>
        <v>0</v>
      </c>
      <c r="R278" s="11">
        <f t="shared" si="31"/>
        <v>0</v>
      </c>
      <c r="S278" s="11">
        <f t="shared" si="31"/>
        <v>0</v>
      </c>
      <c r="T278" s="11">
        <f t="shared" si="31"/>
        <v>0</v>
      </c>
    </row>
    <row r="281" spans="5:20" x14ac:dyDescent="0.2">
      <c r="E281" s="21" t="s">
        <v>360</v>
      </c>
    </row>
    <row r="285" spans="5:20" x14ac:dyDescent="0.2">
      <c r="E285" s="21" t="s">
        <v>287</v>
      </c>
      <c r="H285" s="4">
        <f>SUM(I285:T285)</f>
        <v>1048.1100000000001</v>
      </c>
      <c r="I285" s="4">
        <f>X19</f>
        <v>125.14</v>
      </c>
      <c r="J285" s="4">
        <f>X38</f>
        <v>472.71000000000004</v>
      </c>
      <c r="K285" s="4">
        <f>X55</f>
        <v>450.26</v>
      </c>
      <c r="L285" s="4">
        <f>X74</f>
        <v>0</v>
      </c>
      <c r="M285" s="4">
        <f>X89</f>
        <v>0</v>
      </c>
      <c r="N285" s="4">
        <f>X105</f>
        <v>0</v>
      </c>
      <c r="O285" s="4">
        <f>X125</f>
        <v>0</v>
      </c>
      <c r="P285" s="4">
        <f>X145</f>
        <v>0</v>
      </c>
      <c r="Q285" s="4">
        <f>X160</f>
        <v>0</v>
      </c>
      <c r="R285" s="4">
        <f>X172</f>
        <v>0</v>
      </c>
      <c r="S285" s="4">
        <f>X187</f>
        <v>0</v>
      </c>
      <c r="T285" s="4">
        <f>X211</f>
        <v>0</v>
      </c>
    </row>
    <row r="286" spans="5:20" x14ac:dyDescent="0.2">
      <c r="O286" s="42"/>
    </row>
    <row r="289" spans="1:18" x14ac:dyDescent="0.2">
      <c r="E289" s="14" t="s">
        <v>387</v>
      </c>
    </row>
    <row r="290" spans="1:18" x14ac:dyDescent="0.2">
      <c r="E290" s="21"/>
      <c r="F290" s="21" t="s">
        <v>358</v>
      </c>
      <c r="H290" s="4">
        <v>17400</v>
      </c>
      <c r="I290" s="24"/>
    </row>
    <row r="291" spans="1:18" x14ac:dyDescent="0.2">
      <c r="F291" s="21" t="s">
        <v>327</v>
      </c>
    </row>
    <row r="292" spans="1:18" x14ac:dyDescent="0.2">
      <c r="F292" s="21"/>
      <c r="H292" s="24">
        <v>0</v>
      </c>
    </row>
    <row r="293" spans="1:18" x14ac:dyDescent="0.2">
      <c r="F293" s="21" t="s">
        <v>382</v>
      </c>
      <c r="H293" s="4">
        <v>320</v>
      </c>
    </row>
    <row r="294" spans="1:18" x14ac:dyDescent="0.2">
      <c r="F294" s="21" t="s">
        <v>383</v>
      </c>
      <c r="H294" s="4">
        <v>500</v>
      </c>
    </row>
    <row r="295" spans="1:18" x14ac:dyDescent="0.2">
      <c r="F295" s="21" t="s">
        <v>385</v>
      </c>
      <c r="H295" s="4">
        <v>1200</v>
      </c>
    </row>
    <row r="296" spans="1:18" x14ac:dyDescent="0.2">
      <c r="F296" s="21" t="s">
        <v>335</v>
      </c>
      <c r="H296" s="24">
        <v>275</v>
      </c>
    </row>
    <row r="297" spans="1:18" x14ac:dyDescent="0.2">
      <c r="F297" s="21" t="s">
        <v>359</v>
      </c>
      <c r="H297" s="11">
        <f>SUM(H292:H296)</f>
        <v>2295</v>
      </c>
    </row>
    <row r="298" spans="1:18" x14ac:dyDescent="0.2">
      <c r="F298" s="21" t="s">
        <v>338</v>
      </c>
      <c r="H298" s="11">
        <f>SUM(H290-H297)</f>
        <v>15105</v>
      </c>
      <c r="I298" s="24"/>
    </row>
    <row r="299" spans="1:18" x14ac:dyDescent="0.2">
      <c r="F299" s="21" t="s">
        <v>386</v>
      </c>
      <c r="H299" s="4">
        <v>4000</v>
      </c>
    </row>
    <row r="302" spans="1:18" x14ac:dyDescent="0.2">
      <c r="A302" s="14" t="s">
        <v>342</v>
      </c>
      <c r="E302" s="14" t="s">
        <v>343</v>
      </c>
    </row>
    <row r="303" spans="1:18" x14ac:dyDescent="0.2">
      <c r="A303" s="174" t="s">
        <v>0</v>
      </c>
      <c r="B303" s="174" t="s">
        <v>50</v>
      </c>
      <c r="D303" s="4" t="s">
        <v>1</v>
      </c>
      <c r="H303" s="11" t="s">
        <v>4</v>
      </c>
      <c r="I303" s="11" t="s">
        <v>4</v>
      </c>
      <c r="J303" s="24" t="s">
        <v>345</v>
      </c>
      <c r="K303" s="24" t="s">
        <v>347</v>
      </c>
      <c r="L303" s="24" t="s">
        <v>348</v>
      </c>
      <c r="M303" s="24" t="s">
        <v>350</v>
      </c>
      <c r="N303" s="24" t="s">
        <v>352</v>
      </c>
      <c r="O303" s="24" t="s">
        <v>353</v>
      </c>
      <c r="P303" s="24" t="s">
        <v>353</v>
      </c>
      <c r="Q303" s="24" t="s">
        <v>355</v>
      </c>
      <c r="R303" s="24" t="s">
        <v>336</v>
      </c>
    </row>
    <row r="304" spans="1:18" x14ac:dyDescent="0.2">
      <c r="A304" s="2" t="s">
        <v>2</v>
      </c>
      <c r="B304" s="2" t="s">
        <v>3</v>
      </c>
      <c r="C304" s="4" t="s">
        <v>4</v>
      </c>
      <c r="D304" s="4" t="s">
        <v>2</v>
      </c>
      <c r="E304" s="2" t="s">
        <v>3</v>
      </c>
      <c r="F304" s="2" t="s">
        <v>5</v>
      </c>
      <c r="G304" s="4" t="s">
        <v>4</v>
      </c>
      <c r="H304" s="11" t="s">
        <v>133</v>
      </c>
      <c r="I304" s="11" t="s">
        <v>344</v>
      </c>
      <c r="J304" s="24" t="s">
        <v>346</v>
      </c>
      <c r="K304" s="24" t="s">
        <v>346</v>
      </c>
      <c r="L304" s="24" t="s">
        <v>349</v>
      </c>
      <c r="M304" s="24" t="s">
        <v>351</v>
      </c>
      <c r="N304" s="24" t="s">
        <v>140</v>
      </c>
      <c r="O304" s="24" t="s">
        <v>334</v>
      </c>
      <c r="P304" s="24" t="s">
        <v>354</v>
      </c>
      <c r="Q304" s="24" t="s">
        <v>356</v>
      </c>
    </row>
    <row r="305" spans="2:18" x14ac:dyDescent="0.2">
      <c r="B305" s="2" t="s">
        <v>37</v>
      </c>
      <c r="F305" s="2" t="s">
        <v>291</v>
      </c>
      <c r="G305" s="4">
        <f>SUM(H305+I305)</f>
        <v>0</v>
      </c>
      <c r="I305" s="4">
        <f>SUM(J305:R305)</f>
        <v>0</v>
      </c>
    </row>
    <row r="306" spans="2:18" x14ac:dyDescent="0.2">
      <c r="F306" s="2" t="s">
        <v>291</v>
      </c>
    </row>
    <row r="307" spans="2:18" x14ac:dyDescent="0.2">
      <c r="F307" s="2" t="s">
        <v>291</v>
      </c>
    </row>
    <row r="308" spans="2:18" x14ac:dyDescent="0.2">
      <c r="F308" s="2" t="s">
        <v>291</v>
      </c>
    </row>
    <row r="309" spans="2:18" x14ac:dyDescent="0.2">
      <c r="F309" s="2" t="s">
        <v>291</v>
      </c>
    </row>
    <row r="310" spans="2:18" x14ac:dyDescent="0.2">
      <c r="F310" s="2" t="s">
        <v>291</v>
      </c>
    </row>
    <row r="311" spans="2:18" x14ac:dyDescent="0.2">
      <c r="F311" s="2" t="s">
        <v>291</v>
      </c>
    </row>
    <row r="312" spans="2:18" x14ac:dyDescent="0.2">
      <c r="F312" s="2" t="s">
        <v>291</v>
      </c>
    </row>
    <row r="313" spans="2:18" x14ac:dyDescent="0.2">
      <c r="B313" s="2" t="s">
        <v>88</v>
      </c>
      <c r="C313" s="4">
        <f>SUM(C306:C312)</f>
        <v>0</v>
      </c>
      <c r="F313" s="2" t="s">
        <v>291</v>
      </c>
    </row>
    <row r="314" spans="2:18" x14ac:dyDescent="0.2">
      <c r="F314" s="2" t="s">
        <v>291</v>
      </c>
    </row>
    <row r="315" spans="2:18" x14ac:dyDescent="0.2">
      <c r="F315" s="2" t="s">
        <v>291</v>
      </c>
    </row>
    <row r="316" spans="2:18" x14ac:dyDescent="0.2">
      <c r="F316" s="2" t="s">
        <v>291</v>
      </c>
    </row>
    <row r="318" spans="2:18" x14ac:dyDescent="0.2">
      <c r="B318" s="2" t="s">
        <v>283</v>
      </c>
      <c r="C318" s="4">
        <f>SUM(C314:C317)</f>
        <v>0</v>
      </c>
      <c r="D318" s="4" t="s">
        <v>288</v>
      </c>
      <c r="E318" s="2" t="s">
        <v>4</v>
      </c>
      <c r="G318" s="4">
        <f t="shared" ref="G318:R318" si="32">SUM(G305:G317)</f>
        <v>0</v>
      </c>
      <c r="H318" s="4">
        <f t="shared" si="32"/>
        <v>0</v>
      </c>
      <c r="I318" s="4">
        <f t="shared" si="32"/>
        <v>0</v>
      </c>
      <c r="J318" s="4">
        <f t="shared" si="32"/>
        <v>0</v>
      </c>
      <c r="K318" s="4">
        <f t="shared" si="32"/>
        <v>0</v>
      </c>
      <c r="L318" s="4">
        <f t="shared" si="32"/>
        <v>0</v>
      </c>
      <c r="M318" s="4">
        <f t="shared" si="32"/>
        <v>0</v>
      </c>
      <c r="N318" s="4">
        <f t="shared" si="32"/>
        <v>0</v>
      </c>
      <c r="O318" s="4">
        <f t="shared" si="32"/>
        <v>0</v>
      </c>
      <c r="P318" s="4">
        <f t="shared" si="32"/>
        <v>0</v>
      </c>
      <c r="Q318" s="4">
        <f t="shared" si="32"/>
        <v>0</v>
      </c>
      <c r="R318" s="4">
        <f t="shared" si="32"/>
        <v>0</v>
      </c>
    </row>
    <row r="319" spans="2:18" x14ac:dyDescent="0.2">
      <c r="F319" s="2" t="s">
        <v>291</v>
      </c>
    </row>
    <row r="320" spans="2:18" x14ac:dyDescent="0.2">
      <c r="F320" s="2" t="s">
        <v>291</v>
      </c>
    </row>
    <row r="321" spans="2:18" x14ac:dyDescent="0.2">
      <c r="F321" s="2" t="s">
        <v>291</v>
      </c>
    </row>
    <row r="322" spans="2:18" x14ac:dyDescent="0.2">
      <c r="F322" s="2" t="s">
        <v>291</v>
      </c>
    </row>
    <row r="323" spans="2:18" x14ac:dyDescent="0.2">
      <c r="F323" s="2" t="s">
        <v>291</v>
      </c>
    </row>
    <row r="324" spans="2:18" x14ac:dyDescent="0.2">
      <c r="B324" s="2" t="s">
        <v>284</v>
      </c>
      <c r="C324" s="4">
        <f>SUM(C319:C323)</f>
        <v>0</v>
      </c>
      <c r="F324" s="2" t="s">
        <v>291</v>
      </c>
    </row>
    <row r="325" spans="2:18" x14ac:dyDescent="0.2">
      <c r="F325" s="2" t="s">
        <v>291</v>
      </c>
    </row>
    <row r="326" spans="2:18" x14ac:dyDescent="0.2">
      <c r="F326" s="2" t="s">
        <v>291</v>
      </c>
    </row>
    <row r="327" spans="2:18" x14ac:dyDescent="0.2">
      <c r="F327" s="2" t="s">
        <v>291</v>
      </c>
    </row>
    <row r="328" spans="2:18" x14ac:dyDescent="0.2">
      <c r="B328" s="2" t="s">
        <v>285</v>
      </c>
      <c r="C328" s="4">
        <f>SUM(C326:C327)</f>
        <v>0</v>
      </c>
      <c r="F328" s="2" t="s">
        <v>296</v>
      </c>
    </row>
    <row r="329" spans="2:18" x14ac:dyDescent="0.2">
      <c r="F329" s="2" t="s">
        <v>291</v>
      </c>
    </row>
    <row r="330" spans="2:18" x14ac:dyDescent="0.2">
      <c r="F330" s="2" t="s">
        <v>291</v>
      </c>
    </row>
    <row r="331" spans="2:18" x14ac:dyDescent="0.2">
      <c r="F331" s="2" t="s">
        <v>291</v>
      </c>
    </row>
    <row r="332" spans="2:18" x14ac:dyDescent="0.2">
      <c r="F332" s="2" t="s">
        <v>291</v>
      </c>
    </row>
    <row r="333" spans="2:18" x14ac:dyDescent="0.2">
      <c r="F333" s="2" t="s">
        <v>291</v>
      </c>
    </row>
    <row r="334" spans="2:18" x14ac:dyDescent="0.2">
      <c r="D334" s="4" t="s">
        <v>54</v>
      </c>
      <c r="G334" s="4">
        <f>SUM(G319:G333)</f>
        <v>0</v>
      </c>
      <c r="H334" s="4">
        <f>SUM(H319:H331)</f>
        <v>0</v>
      </c>
      <c r="I334" s="4">
        <f t="shared" ref="I334:P334" si="33">SUM(I319:I331)</f>
        <v>0</v>
      </c>
      <c r="J334" s="4">
        <f t="shared" si="33"/>
        <v>0</v>
      </c>
      <c r="K334" s="4">
        <f t="shared" si="33"/>
        <v>0</v>
      </c>
      <c r="L334" s="4">
        <f t="shared" si="33"/>
        <v>0</v>
      </c>
      <c r="M334" s="4">
        <f t="shared" si="33"/>
        <v>0</v>
      </c>
      <c r="N334" s="4">
        <f t="shared" si="33"/>
        <v>0</v>
      </c>
      <c r="O334" s="4">
        <f t="shared" si="33"/>
        <v>0</v>
      </c>
      <c r="P334" s="4">
        <f t="shared" si="33"/>
        <v>0</v>
      </c>
      <c r="Q334" s="4">
        <f>SUM(Q319:Q333)</f>
        <v>0</v>
      </c>
      <c r="R334" s="4">
        <f t="shared" ref="R334" si="34">SUM(R319:R331)</f>
        <v>0</v>
      </c>
    </row>
    <row r="336" spans="2:18" x14ac:dyDescent="0.2">
      <c r="B336" s="2" t="s">
        <v>286</v>
      </c>
      <c r="C336" s="4">
        <f>SUM(C330:C335)</f>
        <v>0</v>
      </c>
    </row>
    <row r="342" spans="2:18" x14ac:dyDescent="0.2">
      <c r="B342" s="2" t="s">
        <v>96</v>
      </c>
      <c r="C342" s="4">
        <f>SUM(C337:C341)</f>
        <v>0</v>
      </c>
    </row>
    <row r="347" spans="2:18" x14ac:dyDescent="0.2">
      <c r="B347" s="2" t="s">
        <v>98</v>
      </c>
      <c r="C347" s="4">
        <f>SUM(C343:C346)</f>
        <v>0</v>
      </c>
    </row>
    <row r="351" spans="2:18" x14ac:dyDescent="0.2">
      <c r="D351" s="4" t="s">
        <v>238</v>
      </c>
      <c r="E351" s="2" t="s">
        <v>4</v>
      </c>
      <c r="G351" s="4">
        <f>SUM(G335:G350)</f>
        <v>0</v>
      </c>
      <c r="H351" s="4">
        <f t="shared" ref="H351:R351" si="35">SUM(H335:H350)</f>
        <v>0</v>
      </c>
      <c r="I351" s="4">
        <f t="shared" si="35"/>
        <v>0</v>
      </c>
      <c r="J351" s="4">
        <f t="shared" si="35"/>
        <v>0</v>
      </c>
      <c r="K351" s="4">
        <f t="shared" si="35"/>
        <v>0</v>
      </c>
      <c r="L351" s="4">
        <f t="shared" si="35"/>
        <v>0</v>
      </c>
      <c r="M351" s="4">
        <f t="shared" si="35"/>
        <v>0</v>
      </c>
      <c r="N351" s="4">
        <f t="shared" si="35"/>
        <v>0</v>
      </c>
      <c r="O351" s="4">
        <f t="shared" si="35"/>
        <v>0</v>
      </c>
      <c r="P351" s="4">
        <f t="shared" si="35"/>
        <v>0</v>
      </c>
      <c r="Q351" s="4">
        <f t="shared" si="35"/>
        <v>0</v>
      </c>
      <c r="R351" s="4">
        <f t="shared" si="35"/>
        <v>0</v>
      </c>
    </row>
    <row r="352" spans="2:18" x14ac:dyDescent="0.2">
      <c r="B352" s="2" t="s">
        <v>219</v>
      </c>
      <c r="C352" s="4">
        <f>SUM(C348:C351)</f>
        <v>0</v>
      </c>
    </row>
    <row r="355" spans="2:3" x14ac:dyDescent="0.2">
      <c r="B355" s="2" t="s">
        <v>330</v>
      </c>
      <c r="C355" s="4">
        <f>SUM(C353:C354)</f>
        <v>0</v>
      </c>
    </row>
    <row r="361" spans="2:3" x14ac:dyDescent="0.2">
      <c r="B361" s="2" t="s">
        <v>220</v>
      </c>
      <c r="C361" s="4">
        <f>SUM(C356:C360)</f>
        <v>0</v>
      </c>
    </row>
    <row r="365" spans="2:3" x14ac:dyDescent="0.2">
      <c r="B365" s="2" t="s">
        <v>48</v>
      </c>
      <c r="C365" s="4">
        <f>SUM(C362:C364)</f>
        <v>0</v>
      </c>
    </row>
    <row r="370" spans="2:18" x14ac:dyDescent="0.2">
      <c r="D370" s="4" t="s">
        <v>318</v>
      </c>
      <c r="E370" s="2" t="s">
        <v>40</v>
      </c>
      <c r="G370" s="4">
        <f>SUM(G352:G369)</f>
        <v>0</v>
      </c>
      <c r="H370" s="4">
        <f t="shared" ref="H370:P370" si="36">SUM(H352:H368)</f>
        <v>0</v>
      </c>
      <c r="I370" s="4">
        <f t="shared" si="36"/>
        <v>0</v>
      </c>
      <c r="J370" s="4">
        <f t="shared" si="36"/>
        <v>0</v>
      </c>
      <c r="K370" s="4">
        <f t="shared" si="36"/>
        <v>0</v>
      </c>
      <c r="L370" s="4">
        <f t="shared" si="36"/>
        <v>0</v>
      </c>
      <c r="M370" s="4">
        <f t="shared" si="36"/>
        <v>0</v>
      </c>
      <c r="N370" s="4">
        <f t="shared" si="36"/>
        <v>0</v>
      </c>
      <c r="O370" s="4">
        <f t="shared" si="36"/>
        <v>0</v>
      </c>
      <c r="P370" s="4">
        <f t="shared" si="36"/>
        <v>0</v>
      </c>
      <c r="Q370" s="4">
        <f>SUM(Q352:Q369)</f>
        <v>0</v>
      </c>
      <c r="R370" s="4">
        <f t="shared" ref="R370" si="37">SUM(R352:R368)</f>
        <v>0</v>
      </c>
    </row>
    <row r="379" spans="2:18" x14ac:dyDescent="0.2">
      <c r="B379" s="2" t="s">
        <v>49</v>
      </c>
      <c r="C379" s="4">
        <f>SUM(C366:C378)</f>
        <v>0</v>
      </c>
    </row>
    <row r="385" spans="2:18" x14ac:dyDescent="0.2">
      <c r="D385" s="4" t="s">
        <v>319</v>
      </c>
      <c r="E385" s="2" t="s">
        <v>41</v>
      </c>
      <c r="G385" s="4">
        <f>SUM(G371:G384)</f>
        <v>0</v>
      </c>
      <c r="H385" s="4">
        <f t="shared" ref="H385:R385" si="38">SUM(H371:H384)</f>
        <v>0</v>
      </c>
      <c r="I385" s="4">
        <f t="shared" si="38"/>
        <v>0</v>
      </c>
      <c r="J385" s="4">
        <f t="shared" si="38"/>
        <v>0</v>
      </c>
      <c r="K385" s="4">
        <f t="shared" si="38"/>
        <v>0</v>
      </c>
      <c r="L385" s="4">
        <f t="shared" si="38"/>
        <v>0</v>
      </c>
      <c r="M385" s="4">
        <f t="shared" si="38"/>
        <v>0</v>
      </c>
      <c r="N385" s="4">
        <f t="shared" si="38"/>
        <v>0</v>
      </c>
      <c r="O385" s="4">
        <f t="shared" si="38"/>
        <v>0</v>
      </c>
      <c r="P385" s="4">
        <f t="shared" si="38"/>
        <v>0</v>
      </c>
      <c r="Q385" s="4">
        <f t="shared" si="38"/>
        <v>0</v>
      </c>
      <c r="R385" s="4">
        <f t="shared" si="38"/>
        <v>0</v>
      </c>
    </row>
    <row r="388" spans="2:18" x14ac:dyDescent="0.2">
      <c r="B388" s="2" t="s">
        <v>221</v>
      </c>
    </row>
    <row r="401" spans="5:18" x14ac:dyDescent="0.2">
      <c r="E401" s="2" t="s">
        <v>42</v>
      </c>
      <c r="G401" s="4">
        <f>SUM(G386:G400)</f>
        <v>0</v>
      </c>
      <c r="H401" s="4">
        <f>SUM(H386:H397)</f>
        <v>0</v>
      </c>
      <c r="I401" s="4">
        <f>SUM(I386:I400)</f>
        <v>0</v>
      </c>
      <c r="J401" s="4">
        <f>SUM(J386:J397)</f>
        <v>0</v>
      </c>
      <c r="K401" s="4">
        <f>SUM(K386:K397)</f>
        <v>0</v>
      </c>
      <c r="L401" s="4">
        <f>SUM(L386:L400)</f>
        <v>0</v>
      </c>
      <c r="M401" s="4">
        <f t="shared" ref="M401:R401" si="39">SUM(M386:M400)</f>
        <v>0</v>
      </c>
      <c r="N401" s="4">
        <f t="shared" si="39"/>
        <v>0</v>
      </c>
      <c r="O401" s="4">
        <f t="shared" si="39"/>
        <v>0</v>
      </c>
      <c r="P401" s="4">
        <f t="shared" si="39"/>
        <v>0</v>
      </c>
      <c r="Q401" s="4">
        <f t="shared" si="39"/>
        <v>0</v>
      </c>
      <c r="R401" s="4">
        <f t="shared" si="39"/>
        <v>0</v>
      </c>
    </row>
    <row r="421" spans="5:18" x14ac:dyDescent="0.2">
      <c r="E421" s="2" t="s">
        <v>43</v>
      </c>
      <c r="G421" s="4">
        <f>SUM(G402:G420)</f>
        <v>0</v>
      </c>
      <c r="H421" s="4">
        <f t="shared" ref="H421:R421" si="40">SUM(H402:H420)</f>
        <v>0</v>
      </c>
      <c r="I421" s="4">
        <f t="shared" si="40"/>
        <v>0</v>
      </c>
      <c r="J421" s="4">
        <f t="shared" si="40"/>
        <v>0</v>
      </c>
      <c r="K421" s="4">
        <f t="shared" si="40"/>
        <v>0</v>
      </c>
      <c r="L421" s="4">
        <f t="shared" si="40"/>
        <v>0</v>
      </c>
      <c r="M421" s="4">
        <f t="shared" si="40"/>
        <v>0</v>
      </c>
      <c r="N421" s="4">
        <f t="shared" si="40"/>
        <v>0</v>
      </c>
      <c r="O421" s="4">
        <f t="shared" si="40"/>
        <v>0</v>
      </c>
      <c r="P421" s="4">
        <f t="shared" si="40"/>
        <v>0</v>
      </c>
      <c r="Q421" s="4">
        <f t="shared" si="40"/>
        <v>0</v>
      </c>
      <c r="R421" s="4">
        <f t="shared" si="40"/>
        <v>0</v>
      </c>
    </row>
    <row r="441" spans="5:18" x14ac:dyDescent="0.2">
      <c r="E441" s="2" t="s">
        <v>44</v>
      </c>
      <c r="G441" s="4">
        <f>SUM(G422:G440)</f>
        <v>0</v>
      </c>
      <c r="H441" s="4">
        <f>SUM(H422:H437)</f>
        <v>0</v>
      </c>
      <c r="I441" s="4">
        <f t="shared" ref="I441:K441" si="41">SUM(I422:I436)</f>
        <v>0</v>
      </c>
      <c r="J441" s="4">
        <f t="shared" si="41"/>
        <v>0</v>
      </c>
      <c r="K441" s="4">
        <f t="shared" si="41"/>
        <v>0</v>
      </c>
      <c r="L441" s="4">
        <f>SUM(L422:L440)</f>
        <v>0</v>
      </c>
      <c r="M441" s="4">
        <f t="shared" ref="M441:P441" si="42">SUM(M422:M436)</f>
        <v>0</v>
      </c>
      <c r="N441" s="4">
        <f t="shared" si="42"/>
        <v>0</v>
      </c>
      <c r="O441" s="4">
        <f t="shared" si="42"/>
        <v>0</v>
      </c>
      <c r="P441" s="4">
        <f t="shared" si="42"/>
        <v>0</v>
      </c>
      <c r="Q441" s="4">
        <f>SUM(Q422:Q440)</f>
        <v>0</v>
      </c>
      <c r="R441" s="4">
        <f t="shared" ref="R441" si="43">SUM(R422:R436)</f>
        <v>0</v>
      </c>
    </row>
    <row r="456" spans="5:18" x14ac:dyDescent="0.2">
      <c r="E456" s="2" t="s">
        <v>45</v>
      </c>
      <c r="G456" s="4">
        <f>SUM(G443:G455)</f>
        <v>0</v>
      </c>
      <c r="H456" s="4">
        <v>918.33</v>
      </c>
      <c r="I456" s="4">
        <f>SUM(I443:I452)</f>
        <v>0</v>
      </c>
      <c r="J456" s="4">
        <f>SUM(J443:J452)</f>
        <v>0</v>
      </c>
      <c r="K456" s="4">
        <f>SUM(K443:K452)</f>
        <v>0</v>
      </c>
      <c r="L456" s="4">
        <f>SUM(L443:L455)</f>
        <v>0</v>
      </c>
      <c r="M456" s="4">
        <f t="shared" ref="M456:P456" si="44">SUM(M443:M452)</f>
        <v>0</v>
      </c>
      <c r="N456" s="4">
        <f t="shared" si="44"/>
        <v>0</v>
      </c>
      <c r="O456" s="4">
        <f t="shared" si="44"/>
        <v>0</v>
      </c>
      <c r="P456" s="4">
        <f t="shared" si="44"/>
        <v>0</v>
      </c>
      <c r="Q456" s="4">
        <f>SUM(Q443:Q455)</f>
        <v>0</v>
      </c>
      <c r="R456" s="4">
        <f t="shared" ref="R456" si="45">SUM(R443:R452)</f>
        <v>0</v>
      </c>
    </row>
    <row r="468" spans="5:18" x14ac:dyDescent="0.2">
      <c r="E468" s="2" t="s">
        <v>47</v>
      </c>
      <c r="G468" s="4">
        <f>SUM(G457:G467)</f>
        <v>0</v>
      </c>
      <c r="H468" s="4">
        <f>SUM(H458:H467)</f>
        <v>0</v>
      </c>
      <c r="I468" s="4">
        <f>SUM(I458:I464)</f>
        <v>0</v>
      </c>
      <c r="J468" s="4">
        <f>SUM(J458:J464)</f>
        <v>0</v>
      </c>
      <c r="K468" s="4">
        <f>SUM(K458:K464)</f>
        <v>0</v>
      </c>
      <c r="L468" s="4">
        <f>SUM(L458:L466)</f>
        <v>0</v>
      </c>
      <c r="M468" s="4">
        <f>SUM(M458:M464)</f>
        <v>0</v>
      </c>
      <c r="N468" s="4">
        <f>SUM(N457:N467)</f>
        <v>0</v>
      </c>
      <c r="O468" s="4">
        <f>SUM(O458:O464)</f>
        <v>0</v>
      </c>
      <c r="P468" s="4">
        <f>SUM(P458:P464)</f>
        <v>0</v>
      </c>
      <c r="Q468" s="4">
        <f>SUM(Q457:Q467)</f>
        <v>0</v>
      </c>
      <c r="R468" s="4">
        <f>SUM(R458:R464)</f>
        <v>0</v>
      </c>
    </row>
    <row r="482" spans="5:18" x14ac:dyDescent="0.2">
      <c r="F482" s="2" t="s">
        <v>291</v>
      </c>
    </row>
    <row r="483" spans="5:18" x14ac:dyDescent="0.2">
      <c r="E483" s="2" t="s">
        <v>48</v>
      </c>
      <c r="G483" s="4">
        <f>SUM(G469:G482)</f>
        <v>0</v>
      </c>
      <c r="H483" s="4">
        <f>SUM(H469:H480)</f>
        <v>0</v>
      </c>
      <c r="I483" s="4">
        <f>SUM(I469:I478)</f>
        <v>0</v>
      </c>
      <c r="J483" s="4">
        <f>SUM(J469:J478)</f>
        <v>0</v>
      </c>
      <c r="K483" s="4">
        <f>SUM(K469:K478)</f>
        <v>0</v>
      </c>
      <c r="L483" s="4">
        <f>SUM(L469:L480)</f>
        <v>0</v>
      </c>
      <c r="M483" s="4">
        <f>SUM(M469:M478)</f>
        <v>0</v>
      </c>
      <c r="N483" s="4">
        <f>SUM(N469:N478)</f>
        <v>0</v>
      </c>
      <c r="O483" s="4">
        <f>SUM(O469:O478)</f>
        <v>0</v>
      </c>
      <c r="P483" s="4">
        <f>SUM(P469:P482)</f>
        <v>0</v>
      </c>
      <c r="Q483" s="4">
        <f>SUM(Q469:Q482)</f>
        <v>0</v>
      </c>
      <c r="R483" s="4">
        <f>SUM(R469:R478)</f>
        <v>0</v>
      </c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13" fitToWidth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70F6-1B46-4776-9641-583E2DFB2381}">
  <dimension ref="A1:G83"/>
  <sheetViews>
    <sheetView tabSelected="1" workbookViewId="0">
      <selection activeCell="A78" sqref="A78"/>
    </sheetView>
  </sheetViews>
  <sheetFormatPr defaultRowHeight="12.75" x14ac:dyDescent="0.2"/>
  <cols>
    <col min="1" max="1" width="19.7109375" bestFit="1" customWidth="1"/>
  </cols>
  <sheetData>
    <row r="1" spans="1:4" x14ac:dyDescent="0.2">
      <c r="A1" t="s">
        <v>56</v>
      </c>
      <c r="B1" t="s">
        <v>213</v>
      </c>
      <c r="C1" t="s">
        <v>62</v>
      </c>
      <c r="D1" t="s">
        <v>63</v>
      </c>
    </row>
    <row r="3" spans="1:4" x14ac:dyDescent="0.2">
      <c r="A3" t="s">
        <v>57</v>
      </c>
      <c r="B3">
        <v>17439.419999999998</v>
      </c>
      <c r="C3">
        <v>17439.419999999998</v>
      </c>
      <c r="D3">
        <v>17439.419999999998</v>
      </c>
    </row>
    <row r="5" spans="1:4" x14ac:dyDescent="0.2">
      <c r="A5" t="s">
        <v>276</v>
      </c>
      <c r="B5">
        <v>41466.85</v>
      </c>
      <c r="C5">
        <v>42590.01</v>
      </c>
      <c r="D5">
        <v>43063.85</v>
      </c>
    </row>
    <row r="6" spans="1:4" x14ac:dyDescent="0.2">
      <c r="A6" t="s">
        <v>277</v>
      </c>
      <c r="B6">
        <v>41466.85</v>
      </c>
      <c r="C6">
        <v>1123.1600000000001</v>
      </c>
      <c r="D6">
        <v>473.84000000000003</v>
      </c>
    </row>
    <row r="7" spans="1:4" x14ac:dyDescent="0.2">
      <c r="A7" t="s">
        <v>278</v>
      </c>
      <c r="B7">
        <v>3386.2000000000003</v>
      </c>
      <c r="C7">
        <v>9782.6299999999992</v>
      </c>
      <c r="D7">
        <v>14855.59</v>
      </c>
    </row>
    <row r="8" spans="1:4" x14ac:dyDescent="0.2">
      <c r="A8" t="s">
        <v>279</v>
      </c>
      <c r="B8">
        <v>3386.2000000000003</v>
      </c>
      <c r="C8">
        <v>6396.4299999999994</v>
      </c>
      <c r="D8">
        <v>5072.96</v>
      </c>
    </row>
    <row r="10" spans="1:4" x14ac:dyDescent="0.2">
      <c r="A10" t="s">
        <v>60</v>
      </c>
      <c r="B10">
        <v>55520.07</v>
      </c>
      <c r="C10">
        <v>50246.8</v>
      </c>
      <c r="D10" s="29">
        <v>45647.68</v>
      </c>
    </row>
    <row r="11" spans="1:4" x14ac:dyDescent="0.2">
      <c r="D11" s="29"/>
    </row>
    <row r="12" spans="1:4" x14ac:dyDescent="0.2">
      <c r="A12" t="s">
        <v>293</v>
      </c>
      <c r="B12">
        <v>49469.17</v>
      </c>
      <c r="C12">
        <v>16427.060000000001</v>
      </c>
      <c r="D12" s="29">
        <v>9496.66</v>
      </c>
    </row>
    <row r="13" spans="1:4" x14ac:dyDescent="0.2">
      <c r="A13" t="s">
        <v>294</v>
      </c>
      <c r="B13">
        <v>6050.9</v>
      </c>
      <c r="C13">
        <v>36050.9</v>
      </c>
      <c r="D13" s="29">
        <v>36151.019999999997</v>
      </c>
    </row>
    <row r="14" spans="1:4" x14ac:dyDescent="0.2">
      <c r="A14" t="s">
        <v>280</v>
      </c>
      <c r="B14" t="s">
        <v>427</v>
      </c>
      <c r="C14">
        <v>2231.16</v>
      </c>
      <c r="D14" s="29"/>
    </row>
    <row r="15" spans="1:4" x14ac:dyDescent="0.2">
      <c r="A15" t="s">
        <v>297</v>
      </c>
      <c r="B15">
        <v>55520.07</v>
      </c>
      <c r="C15">
        <v>50246.8</v>
      </c>
      <c r="D15" s="29">
        <v>45647.679999999993</v>
      </c>
    </row>
    <row r="16" spans="1:4" x14ac:dyDescent="0.2">
      <c r="A16" t="s">
        <v>281</v>
      </c>
    </row>
    <row r="21" spans="1:7" x14ac:dyDescent="0.2">
      <c r="A21" s="29" t="s">
        <v>227</v>
      </c>
      <c r="B21" t="s">
        <v>12</v>
      </c>
      <c r="C21" t="s">
        <v>229</v>
      </c>
      <c r="D21" t="s">
        <v>228</v>
      </c>
      <c r="E21" t="s">
        <v>236</v>
      </c>
      <c r="F21" t="s">
        <v>90</v>
      </c>
      <c r="G21" t="s">
        <v>91</v>
      </c>
    </row>
    <row r="22" spans="1:7" x14ac:dyDescent="0.2">
      <c r="A22" t="s">
        <v>341</v>
      </c>
      <c r="B22">
        <v>360.88</v>
      </c>
    </row>
    <row r="23" spans="1:7" x14ac:dyDescent="0.2">
      <c r="A23" t="s">
        <v>51</v>
      </c>
      <c r="B23">
        <v>13534</v>
      </c>
      <c r="C23">
        <v>3365.91</v>
      </c>
      <c r="D23" s="215">
        <v>0.2487003103295404</v>
      </c>
      <c r="E23">
        <v>1121.97</v>
      </c>
      <c r="F23">
        <v>1121.97</v>
      </c>
      <c r="G23">
        <v>1121.97</v>
      </c>
    </row>
    <row r="24" spans="1:7" x14ac:dyDescent="0.2">
      <c r="A24" t="s">
        <v>292</v>
      </c>
      <c r="B24">
        <v>828.12</v>
      </c>
      <c r="C24">
        <v>263.23</v>
      </c>
      <c r="D24" s="215">
        <v>0.31786456069168723</v>
      </c>
      <c r="E24">
        <v>81.39</v>
      </c>
      <c r="F24">
        <v>64.31</v>
      </c>
      <c r="G24">
        <v>117.53</v>
      </c>
    </row>
    <row r="25" spans="1:7" x14ac:dyDescent="0.2">
      <c r="A25" t="s">
        <v>191</v>
      </c>
      <c r="B25">
        <v>664.35</v>
      </c>
      <c r="C25">
        <v>346.5</v>
      </c>
      <c r="D25" s="247">
        <v>0.52156242944231201</v>
      </c>
      <c r="E25">
        <v>346.5</v>
      </c>
      <c r="F25">
        <v>0</v>
      </c>
      <c r="G25">
        <v>0</v>
      </c>
    </row>
    <row r="26" spans="1:7" x14ac:dyDescent="0.2">
      <c r="A26" t="s">
        <v>232</v>
      </c>
      <c r="B26">
        <v>760.14</v>
      </c>
      <c r="C26">
        <v>658.89</v>
      </c>
      <c r="D26" s="247">
        <v>0.86680085247454419</v>
      </c>
      <c r="E26">
        <v>527.79</v>
      </c>
      <c r="F26">
        <v>131.1</v>
      </c>
      <c r="G26">
        <v>0</v>
      </c>
    </row>
    <row r="27" spans="1:7" x14ac:dyDescent="0.2">
      <c r="A27" t="s">
        <v>11</v>
      </c>
      <c r="B27">
        <v>894.04</v>
      </c>
      <c r="C27">
        <v>999.72</v>
      </c>
      <c r="D27" s="247">
        <v>1.1182050020133327</v>
      </c>
      <c r="E27">
        <v>0</v>
      </c>
      <c r="F27">
        <v>999.72</v>
      </c>
      <c r="G27">
        <v>0</v>
      </c>
    </row>
    <row r="28" spans="1:7" x14ac:dyDescent="0.2">
      <c r="A28" t="s">
        <v>194</v>
      </c>
      <c r="B28">
        <v>493.55</v>
      </c>
      <c r="C28">
        <v>0</v>
      </c>
      <c r="D28" s="215">
        <v>0</v>
      </c>
      <c r="E28">
        <v>0</v>
      </c>
      <c r="F28">
        <v>0</v>
      </c>
      <c r="G28">
        <v>0</v>
      </c>
    </row>
    <row r="29" spans="1:7" x14ac:dyDescent="0.2">
      <c r="A29" t="s">
        <v>192</v>
      </c>
      <c r="B29">
        <v>0</v>
      </c>
      <c r="C29">
        <v>0</v>
      </c>
      <c r="D29" s="215" t="e">
        <v>#DIV/0!</v>
      </c>
    </row>
    <row r="30" spans="1:7" x14ac:dyDescent="0.2">
      <c r="A30" t="s">
        <v>324</v>
      </c>
      <c r="B30">
        <v>0</v>
      </c>
      <c r="C30">
        <v>0</v>
      </c>
      <c r="D30" s="215" t="e">
        <v>#DIV/0!</v>
      </c>
    </row>
    <row r="31" spans="1:7" x14ac:dyDescent="0.2">
      <c r="A31" t="s">
        <v>78</v>
      </c>
      <c r="B31">
        <v>373.89</v>
      </c>
      <c r="C31">
        <v>99</v>
      </c>
      <c r="D31" s="215">
        <v>0.26478375992939102</v>
      </c>
      <c r="E31">
        <v>43</v>
      </c>
      <c r="F31">
        <v>28</v>
      </c>
      <c r="G31">
        <v>28</v>
      </c>
    </row>
    <row r="32" spans="1:7" x14ac:dyDescent="0.2">
      <c r="A32" t="s">
        <v>31</v>
      </c>
      <c r="B32">
        <v>512.94000000000005</v>
      </c>
      <c r="C32">
        <v>0</v>
      </c>
      <c r="D32" s="215">
        <v>0</v>
      </c>
      <c r="E32">
        <v>0</v>
      </c>
      <c r="F32">
        <v>0</v>
      </c>
      <c r="G32">
        <v>0</v>
      </c>
    </row>
    <row r="33" spans="1:7" x14ac:dyDescent="0.2">
      <c r="A33" t="s">
        <v>195</v>
      </c>
      <c r="B33">
        <v>2541</v>
      </c>
      <c r="C33">
        <v>430</v>
      </c>
      <c r="D33" s="215">
        <v>0.16922471467926015</v>
      </c>
      <c r="E33">
        <v>0</v>
      </c>
      <c r="F33">
        <v>100</v>
      </c>
      <c r="G33">
        <v>330</v>
      </c>
    </row>
    <row r="34" spans="1:7" x14ac:dyDescent="0.2">
      <c r="A34" t="s">
        <v>196</v>
      </c>
      <c r="B34">
        <v>1617</v>
      </c>
      <c r="C34">
        <v>600.94000000000005</v>
      </c>
      <c r="D34" s="215">
        <v>0.37163883735312309</v>
      </c>
      <c r="E34">
        <v>77.239999999999995</v>
      </c>
      <c r="F34">
        <v>378.7</v>
      </c>
      <c r="G34">
        <v>145</v>
      </c>
    </row>
    <row r="35" spans="1:7" x14ac:dyDescent="0.2">
      <c r="A35" t="s">
        <v>197</v>
      </c>
      <c r="B35">
        <v>5430</v>
      </c>
      <c r="C35">
        <v>1443.12</v>
      </c>
      <c r="D35" s="215">
        <v>0.26576795580110496</v>
      </c>
      <c r="E35">
        <v>588.76</v>
      </c>
      <c r="F35">
        <v>470.59000000000003</v>
      </c>
      <c r="G35">
        <v>383.77000000000004</v>
      </c>
    </row>
    <row r="36" spans="1:7" x14ac:dyDescent="0.2">
      <c r="A36" t="s">
        <v>198</v>
      </c>
      <c r="B36">
        <v>214.24</v>
      </c>
      <c r="C36">
        <v>0</v>
      </c>
      <c r="D36" s="215">
        <v>0</v>
      </c>
    </row>
    <row r="37" spans="1:7" x14ac:dyDescent="0.2">
      <c r="A37" t="s">
        <v>333</v>
      </c>
      <c r="B37">
        <v>730.27</v>
      </c>
      <c r="C37">
        <v>60.93</v>
      </c>
      <c r="D37" s="215">
        <v>8.343489394333603E-2</v>
      </c>
      <c r="E37">
        <v>38</v>
      </c>
      <c r="F37">
        <v>0</v>
      </c>
      <c r="G37">
        <v>22.93</v>
      </c>
    </row>
    <row r="38" spans="1:7" x14ac:dyDescent="0.2">
      <c r="A38" t="s">
        <v>193</v>
      </c>
      <c r="B38">
        <v>500</v>
      </c>
      <c r="C38">
        <v>0</v>
      </c>
      <c r="D38" s="215">
        <v>0</v>
      </c>
    </row>
    <row r="39" spans="1:7" x14ac:dyDescent="0.2">
      <c r="A39" t="s">
        <v>199</v>
      </c>
      <c r="B39">
        <v>5203.5</v>
      </c>
      <c r="C39">
        <v>1387</v>
      </c>
      <c r="D39" s="215">
        <v>0.26655135966176613</v>
      </c>
      <c r="E39">
        <v>436.93</v>
      </c>
      <c r="F39">
        <v>360.87</v>
      </c>
      <c r="G39">
        <v>589.20000000000005</v>
      </c>
    </row>
    <row r="40" spans="1:7" x14ac:dyDescent="0.2">
      <c r="A40" t="s">
        <v>339</v>
      </c>
      <c r="B40">
        <v>550</v>
      </c>
      <c r="C40">
        <v>0</v>
      </c>
      <c r="D40" s="215">
        <v>0</v>
      </c>
      <c r="E40">
        <v>0</v>
      </c>
      <c r="F40">
        <v>0</v>
      </c>
      <c r="G40">
        <v>0</v>
      </c>
    </row>
    <row r="41" spans="1:7" x14ac:dyDescent="0.2">
      <c r="A41" t="s">
        <v>26</v>
      </c>
      <c r="C41">
        <v>0</v>
      </c>
      <c r="D41" s="215" t="e">
        <v>#DIV/0!</v>
      </c>
      <c r="G41">
        <v>0</v>
      </c>
    </row>
    <row r="42" spans="1:7" x14ac:dyDescent="0.2">
      <c r="A42" t="s">
        <v>99</v>
      </c>
      <c r="B42">
        <v>35207.919999999998</v>
      </c>
      <c r="C42">
        <v>9655.239999999998</v>
      </c>
      <c r="D42" s="247">
        <v>0.27423488805927754</v>
      </c>
      <c r="E42">
        <v>3261.5799999999995</v>
      </c>
      <c r="F42">
        <v>3655.2599999999998</v>
      </c>
      <c r="G42">
        <v>2738.3999999999996</v>
      </c>
    </row>
    <row r="43" spans="1:7" x14ac:dyDescent="0.2">
      <c r="B43" t="s">
        <v>46</v>
      </c>
      <c r="D43" s="215"/>
      <c r="E43">
        <v>3261.5799999999995</v>
      </c>
      <c r="F43">
        <v>6916.8399999999992</v>
      </c>
      <c r="G43">
        <v>9655.239999999998</v>
      </c>
    </row>
    <row r="44" spans="1:7" x14ac:dyDescent="0.2">
      <c r="A44" s="29" t="s">
        <v>231</v>
      </c>
      <c r="B44" t="s">
        <v>201</v>
      </c>
      <c r="C44" t="s">
        <v>87</v>
      </c>
      <c r="D44" s="215"/>
      <c r="E44" t="s">
        <v>22</v>
      </c>
      <c r="F44" t="s">
        <v>13</v>
      </c>
      <c r="G44" t="s">
        <v>23</v>
      </c>
    </row>
    <row r="45" spans="1:7" x14ac:dyDescent="0.2">
      <c r="D45" s="215"/>
    </row>
    <row r="46" spans="1:7" x14ac:dyDescent="0.2">
      <c r="A46" t="s">
        <v>289</v>
      </c>
      <c r="B46">
        <v>4000</v>
      </c>
      <c r="C46">
        <v>0</v>
      </c>
      <c r="D46" s="215"/>
    </row>
    <row r="47" spans="1:7" x14ac:dyDescent="0.2">
      <c r="A47" t="s">
        <v>384</v>
      </c>
      <c r="B47">
        <v>1000</v>
      </c>
      <c r="C47">
        <v>0</v>
      </c>
      <c r="D47" s="215"/>
    </row>
    <row r="48" spans="1:7" x14ac:dyDescent="0.2">
      <c r="A48" t="s">
        <v>290</v>
      </c>
      <c r="B48">
        <v>300</v>
      </c>
      <c r="C48">
        <v>0</v>
      </c>
      <c r="D48" s="215"/>
    </row>
    <row r="49" spans="1:7" x14ac:dyDescent="0.2">
      <c r="A49" t="s">
        <v>340</v>
      </c>
      <c r="C49">
        <v>0</v>
      </c>
      <c r="D49" s="215"/>
    </row>
    <row r="50" spans="1:7" x14ac:dyDescent="0.2">
      <c r="A50" t="s">
        <v>381</v>
      </c>
      <c r="B50">
        <v>1000</v>
      </c>
      <c r="C50">
        <v>0</v>
      </c>
      <c r="D50" s="215"/>
    </row>
    <row r="51" spans="1:7" x14ac:dyDescent="0.2">
      <c r="A51" t="s">
        <v>380</v>
      </c>
      <c r="B51">
        <v>3500</v>
      </c>
      <c r="C51">
        <v>25</v>
      </c>
      <c r="D51" s="215"/>
      <c r="G51">
        <v>25</v>
      </c>
    </row>
    <row r="52" spans="1:7" x14ac:dyDescent="0.2">
      <c r="A52" t="s">
        <v>4</v>
      </c>
      <c r="B52">
        <v>9800</v>
      </c>
      <c r="C52">
        <v>25</v>
      </c>
      <c r="D52" s="215">
        <v>2.5510204081632651E-3</v>
      </c>
      <c r="E52">
        <v>0</v>
      </c>
      <c r="F52">
        <v>0</v>
      </c>
      <c r="G52">
        <v>25</v>
      </c>
    </row>
    <row r="53" spans="1:7" x14ac:dyDescent="0.2">
      <c r="A53" t="s">
        <v>239</v>
      </c>
      <c r="B53">
        <v>0</v>
      </c>
      <c r="C53">
        <v>4127.76</v>
      </c>
      <c r="D53" s="215"/>
      <c r="E53">
        <v>0</v>
      </c>
      <c r="F53">
        <v>2268.46</v>
      </c>
      <c r="G53">
        <v>1859.3</v>
      </c>
    </row>
    <row r="54" spans="1:7" x14ac:dyDescent="0.2">
      <c r="A54" t="s">
        <v>202</v>
      </c>
      <c r="B54">
        <v>45007.92</v>
      </c>
      <c r="C54">
        <v>13807.999999999998</v>
      </c>
      <c r="D54" s="247">
        <v>0.30679044932536315</v>
      </c>
      <c r="E54">
        <v>3261.5799999999995</v>
      </c>
      <c r="F54">
        <v>5923.7199999999993</v>
      </c>
      <c r="G54">
        <v>4622.7</v>
      </c>
    </row>
    <row r="55" spans="1:7" x14ac:dyDescent="0.2">
      <c r="D55" s="215"/>
    </row>
    <row r="56" spans="1:7" x14ac:dyDescent="0.2">
      <c r="D56" s="215"/>
    </row>
    <row r="57" spans="1:7" x14ac:dyDescent="0.2">
      <c r="A57" s="29" t="s">
        <v>282</v>
      </c>
      <c r="D57" s="215"/>
      <c r="E57" t="s">
        <v>22</v>
      </c>
      <c r="F57" t="s">
        <v>13</v>
      </c>
      <c r="G57" t="s">
        <v>233</v>
      </c>
    </row>
    <row r="58" spans="1:7" x14ac:dyDescent="0.2">
      <c r="A58" t="s">
        <v>39</v>
      </c>
      <c r="B58">
        <v>41212</v>
      </c>
      <c r="C58">
        <v>41212</v>
      </c>
      <c r="D58" s="215">
        <v>1</v>
      </c>
      <c r="E58">
        <v>41212</v>
      </c>
    </row>
    <row r="59" spans="1:7" x14ac:dyDescent="0.2">
      <c r="A59" t="s">
        <v>148</v>
      </c>
      <c r="B59">
        <v>173</v>
      </c>
      <c r="C59">
        <v>40.5</v>
      </c>
      <c r="D59" s="215">
        <v>0.23410404624277456</v>
      </c>
      <c r="E59">
        <v>40.5</v>
      </c>
    </row>
    <row r="60" spans="1:7" x14ac:dyDescent="0.2">
      <c r="A60" t="s">
        <v>206</v>
      </c>
      <c r="B60">
        <v>400</v>
      </c>
      <c r="C60">
        <v>100.12</v>
      </c>
      <c r="D60" s="215">
        <v>0.25030000000000002</v>
      </c>
      <c r="G60" s="29">
        <v>100.12</v>
      </c>
    </row>
    <row r="61" spans="1:7" x14ac:dyDescent="0.2">
      <c r="A61" t="s">
        <v>428</v>
      </c>
      <c r="C61">
        <v>17.22</v>
      </c>
      <c r="D61" s="215" t="e">
        <v>#DIV/0!</v>
      </c>
      <c r="G61">
        <v>17.22</v>
      </c>
    </row>
    <row r="62" spans="1:7" x14ac:dyDescent="0.2">
      <c r="C62">
        <v>0</v>
      </c>
      <c r="D62" s="215" t="e">
        <v>#DIV/0!</v>
      </c>
    </row>
    <row r="63" spans="1:7" x14ac:dyDescent="0.2">
      <c r="A63" t="s">
        <v>412</v>
      </c>
      <c r="B63">
        <v>3150</v>
      </c>
      <c r="C63">
        <v>1270.8499999999999</v>
      </c>
      <c r="D63" s="247">
        <v>0.40344444444444444</v>
      </c>
      <c r="E63">
        <v>214.35</v>
      </c>
      <c r="F63">
        <v>700</v>
      </c>
      <c r="G63">
        <v>356.5</v>
      </c>
    </row>
    <row r="64" spans="1:7" x14ac:dyDescent="0.2">
      <c r="A64" t="s">
        <v>429</v>
      </c>
      <c r="C64">
        <v>423.16</v>
      </c>
      <c r="D64" s="215" t="e">
        <v>#DIV/0!</v>
      </c>
      <c r="F64">
        <v>423.16</v>
      </c>
    </row>
    <row r="65" spans="1:7" x14ac:dyDescent="0.2">
      <c r="A65" t="s">
        <v>237</v>
      </c>
      <c r="B65">
        <v>44935</v>
      </c>
      <c r="C65">
        <v>43063.850000000006</v>
      </c>
      <c r="D65" s="247">
        <v>0.95835874040280422</v>
      </c>
      <c r="E65">
        <v>41466.85</v>
      </c>
      <c r="F65">
        <v>1123.1600000000001</v>
      </c>
      <c r="G65">
        <v>473.84000000000003</v>
      </c>
    </row>
    <row r="66" spans="1:7" x14ac:dyDescent="0.2">
      <c r="D66" s="215"/>
    </row>
    <row r="67" spans="1:7" x14ac:dyDescent="0.2">
      <c r="A67" s="29" t="s">
        <v>387</v>
      </c>
    </row>
    <row r="68" spans="1:7" x14ac:dyDescent="0.2">
      <c r="B68" s="28" t="s">
        <v>430</v>
      </c>
      <c r="D68">
        <v>17400</v>
      </c>
    </row>
    <row r="69" spans="1:7" x14ac:dyDescent="0.2">
      <c r="B69" t="s">
        <v>327</v>
      </c>
    </row>
    <row r="71" spans="1:7" x14ac:dyDescent="0.2">
      <c r="B71" s="28" t="s">
        <v>431</v>
      </c>
      <c r="D71">
        <v>320</v>
      </c>
    </row>
    <row r="72" spans="1:7" x14ac:dyDescent="0.2">
      <c r="B72" t="s">
        <v>383</v>
      </c>
      <c r="D72">
        <v>500</v>
      </c>
    </row>
    <row r="73" spans="1:7" x14ac:dyDescent="0.2">
      <c r="B73" t="s">
        <v>385</v>
      </c>
      <c r="D73">
        <v>1200</v>
      </c>
    </row>
    <row r="74" spans="1:7" x14ac:dyDescent="0.2">
      <c r="B74" t="s">
        <v>335</v>
      </c>
      <c r="D74">
        <v>275</v>
      </c>
    </row>
    <row r="75" spans="1:7" x14ac:dyDescent="0.2">
      <c r="B75" t="s">
        <v>359</v>
      </c>
      <c r="D75">
        <f>SUM(D70:D74)</f>
        <v>2295</v>
      </c>
      <c r="E75" s="28" t="s">
        <v>432</v>
      </c>
    </row>
    <row r="76" spans="1:7" x14ac:dyDescent="0.2">
      <c r="B76" t="s">
        <v>338</v>
      </c>
      <c r="D76">
        <f>SUM(D68-D75)</f>
        <v>15105</v>
      </c>
    </row>
    <row r="77" spans="1:7" x14ac:dyDescent="0.2">
      <c r="B77" t="s">
        <v>386</v>
      </c>
      <c r="D77">
        <v>4000</v>
      </c>
    </row>
    <row r="78" spans="1:7" x14ac:dyDescent="0.2">
      <c r="A78" s="182" t="s">
        <v>433</v>
      </c>
    </row>
    <row r="80" spans="1:7" x14ac:dyDescent="0.2">
      <c r="A80" s="28" t="s">
        <v>435</v>
      </c>
    </row>
    <row r="81" spans="1:1" x14ac:dyDescent="0.2">
      <c r="A81" s="28" t="s">
        <v>434</v>
      </c>
    </row>
    <row r="82" spans="1:1" x14ac:dyDescent="0.2">
      <c r="A82" s="28" t="s">
        <v>436</v>
      </c>
    </row>
    <row r="83" spans="1:1" x14ac:dyDescent="0.2">
      <c r="A83" s="28" t="s">
        <v>437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BB26-E5AB-49E0-A405-483CAC47D30C}">
  <sheetPr>
    <pageSetUpPr fitToPage="1"/>
  </sheetPr>
  <dimension ref="A1:J79"/>
  <sheetViews>
    <sheetView workbookViewId="0">
      <selection activeCell="B3" sqref="B3"/>
    </sheetView>
  </sheetViews>
  <sheetFormatPr defaultRowHeight="12.75" x14ac:dyDescent="0.2"/>
  <cols>
    <col min="1" max="1" width="31.42578125" bestFit="1" customWidth="1"/>
    <col min="2" max="2" width="9" bestFit="1" customWidth="1"/>
  </cols>
  <sheetData>
    <row r="1" spans="1:3" x14ac:dyDescent="0.2">
      <c r="A1" s="29" t="s">
        <v>56</v>
      </c>
      <c r="B1" t="s">
        <v>213</v>
      </c>
      <c r="C1" t="s">
        <v>62</v>
      </c>
    </row>
    <row r="3" spans="1:3" x14ac:dyDescent="0.2">
      <c r="A3" t="s">
        <v>57</v>
      </c>
      <c r="B3">
        <v>17439.419999999998</v>
      </c>
      <c r="C3">
        <v>17439.419999999998</v>
      </c>
    </row>
    <row r="5" spans="1:3" x14ac:dyDescent="0.2">
      <c r="A5" t="s">
        <v>276</v>
      </c>
      <c r="B5">
        <v>41466.85</v>
      </c>
      <c r="C5">
        <v>42590.01</v>
      </c>
    </row>
    <row r="6" spans="1:3" x14ac:dyDescent="0.2">
      <c r="A6" t="s">
        <v>277</v>
      </c>
      <c r="B6">
        <v>41466.85</v>
      </c>
      <c r="C6">
        <v>1123.1600000000001</v>
      </c>
    </row>
    <row r="7" spans="1:3" x14ac:dyDescent="0.2">
      <c r="A7" t="s">
        <v>278</v>
      </c>
      <c r="B7">
        <v>3386.2000000000003</v>
      </c>
      <c r="C7">
        <v>9783.15</v>
      </c>
    </row>
    <row r="8" spans="1:3" x14ac:dyDescent="0.2">
      <c r="A8" t="s">
        <v>279</v>
      </c>
      <c r="B8">
        <v>3386.2000000000003</v>
      </c>
      <c r="C8">
        <v>6396.9499999999989</v>
      </c>
    </row>
    <row r="10" spans="1:3" x14ac:dyDescent="0.2">
      <c r="A10" t="s">
        <v>60</v>
      </c>
      <c r="B10">
        <v>55520.07</v>
      </c>
      <c r="C10" s="29">
        <v>50246.28</v>
      </c>
    </row>
    <row r="12" spans="1:3" x14ac:dyDescent="0.2">
      <c r="A12" t="s">
        <v>293</v>
      </c>
      <c r="B12">
        <v>49469.17</v>
      </c>
      <c r="C12">
        <v>14195.38</v>
      </c>
    </row>
    <row r="13" spans="1:3" x14ac:dyDescent="0.2">
      <c r="A13" t="s">
        <v>294</v>
      </c>
      <c r="B13">
        <v>6050.9</v>
      </c>
      <c r="C13">
        <v>36050.9</v>
      </c>
    </row>
    <row r="14" spans="1:3" x14ac:dyDescent="0.2">
      <c r="A14" t="s">
        <v>280</v>
      </c>
    </row>
    <row r="15" spans="1:3" x14ac:dyDescent="0.2">
      <c r="A15" t="s">
        <v>297</v>
      </c>
      <c r="B15">
        <v>55520.07</v>
      </c>
      <c r="C15">
        <v>50246.28</v>
      </c>
    </row>
    <row r="16" spans="1:3" x14ac:dyDescent="0.2">
      <c r="A16" t="s">
        <v>281</v>
      </c>
    </row>
    <row r="21" spans="1:6" x14ac:dyDescent="0.2">
      <c r="A21" s="29" t="s">
        <v>227</v>
      </c>
      <c r="B21" t="s">
        <v>12</v>
      </c>
      <c r="C21" t="s">
        <v>229</v>
      </c>
      <c r="D21" t="s">
        <v>228</v>
      </c>
      <c r="E21" t="s">
        <v>236</v>
      </c>
      <c r="F21" t="s">
        <v>90</v>
      </c>
    </row>
    <row r="22" spans="1:6" x14ac:dyDescent="0.2">
      <c r="A22" t="s">
        <v>341</v>
      </c>
      <c r="B22">
        <v>360.88</v>
      </c>
    </row>
    <row r="23" spans="1:6" x14ac:dyDescent="0.2">
      <c r="A23" t="s">
        <v>51</v>
      </c>
      <c r="B23">
        <v>13534</v>
      </c>
      <c r="C23">
        <v>2243.94</v>
      </c>
      <c r="D23" s="244">
        <v>0.16580020688636027</v>
      </c>
      <c r="E23">
        <v>1121.97</v>
      </c>
      <c r="F23">
        <v>1121.97</v>
      </c>
    </row>
    <row r="24" spans="1:6" x14ac:dyDescent="0.2">
      <c r="A24" t="s">
        <v>292</v>
      </c>
      <c r="B24">
        <v>444.96</v>
      </c>
      <c r="C24">
        <v>145.69999999999999</v>
      </c>
      <c r="D24" s="244">
        <v>0.32744516361021214</v>
      </c>
      <c r="E24">
        <v>81.39</v>
      </c>
      <c r="F24">
        <v>64.31</v>
      </c>
    </row>
    <row r="25" spans="1:6" x14ac:dyDescent="0.2">
      <c r="A25" t="s">
        <v>191</v>
      </c>
      <c r="B25">
        <v>664.35</v>
      </c>
      <c r="C25">
        <v>346.5</v>
      </c>
      <c r="D25" s="245">
        <v>0.52156242944231201</v>
      </c>
      <c r="E25">
        <v>346.5</v>
      </c>
      <c r="F25">
        <v>0</v>
      </c>
    </row>
    <row r="26" spans="1:6" x14ac:dyDescent="0.2">
      <c r="A26" t="s">
        <v>232</v>
      </c>
      <c r="B26">
        <v>760.14</v>
      </c>
      <c r="C26">
        <v>658.89</v>
      </c>
      <c r="D26" s="245">
        <v>0.86680085247454419</v>
      </c>
      <c r="E26">
        <v>527.79</v>
      </c>
      <c r="F26">
        <v>131.1</v>
      </c>
    </row>
    <row r="27" spans="1:6" x14ac:dyDescent="0.2">
      <c r="A27" t="s">
        <v>11</v>
      </c>
      <c r="B27">
        <v>894.04</v>
      </c>
      <c r="C27">
        <v>999.72</v>
      </c>
      <c r="D27" s="245">
        <v>1.1182050020133327</v>
      </c>
      <c r="E27">
        <v>0</v>
      </c>
      <c r="F27">
        <v>999.72</v>
      </c>
    </row>
    <row r="28" spans="1:6" x14ac:dyDescent="0.2">
      <c r="A28" t="s">
        <v>194</v>
      </c>
      <c r="B28">
        <v>493.55</v>
      </c>
      <c r="C28">
        <v>0</v>
      </c>
      <c r="D28" s="244">
        <v>0</v>
      </c>
      <c r="E28">
        <v>0</v>
      </c>
      <c r="F28">
        <v>0</v>
      </c>
    </row>
    <row r="29" spans="1:6" x14ac:dyDescent="0.2">
      <c r="A29" t="s">
        <v>192</v>
      </c>
      <c r="B29">
        <v>0</v>
      </c>
      <c r="C29">
        <v>0</v>
      </c>
      <c r="D29" s="244" t="e">
        <v>#DIV/0!</v>
      </c>
    </row>
    <row r="30" spans="1:6" x14ac:dyDescent="0.2">
      <c r="A30" t="s">
        <v>324</v>
      </c>
      <c r="B30">
        <v>383.16</v>
      </c>
      <c r="C30">
        <v>0</v>
      </c>
      <c r="D30" s="244">
        <v>0</v>
      </c>
    </row>
    <row r="31" spans="1:6" x14ac:dyDescent="0.2">
      <c r="A31" t="s">
        <v>78</v>
      </c>
      <c r="B31">
        <v>373.89</v>
      </c>
      <c r="C31">
        <v>71</v>
      </c>
      <c r="D31" s="244">
        <v>0.18989542378774507</v>
      </c>
      <c r="E31">
        <v>43</v>
      </c>
      <c r="F31">
        <v>28</v>
      </c>
    </row>
    <row r="32" spans="1:6" x14ac:dyDescent="0.2">
      <c r="A32" t="s">
        <v>31</v>
      </c>
      <c r="B32">
        <v>512.94000000000005</v>
      </c>
      <c r="C32">
        <v>0</v>
      </c>
      <c r="D32" s="244">
        <v>0</v>
      </c>
      <c r="E32">
        <v>0</v>
      </c>
      <c r="F32">
        <v>0</v>
      </c>
    </row>
    <row r="33" spans="1:6" x14ac:dyDescent="0.2">
      <c r="A33" t="s">
        <v>195</v>
      </c>
      <c r="B33">
        <v>2541</v>
      </c>
      <c r="C33">
        <v>100</v>
      </c>
      <c r="D33" s="244">
        <v>3.9354584809130261E-2</v>
      </c>
      <c r="E33">
        <v>0</v>
      </c>
      <c r="F33">
        <v>100</v>
      </c>
    </row>
    <row r="34" spans="1:6" x14ac:dyDescent="0.2">
      <c r="A34" t="s">
        <v>196</v>
      </c>
      <c r="B34">
        <v>1617</v>
      </c>
      <c r="C34">
        <v>378.7</v>
      </c>
      <c r="D34" s="244">
        <v>0.23419913419913418</v>
      </c>
      <c r="E34">
        <v>0</v>
      </c>
      <c r="F34">
        <v>378.7</v>
      </c>
    </row>
    <row r="35" spans="1:6" x14ac:dyDescent="0.2">
      <c r="A35" t="s">
        <v>197</v>
      </c>
      <c r="B35">
        <v>5430</v>
      </c>
      <c r="C35">
        <v>1136.5900000000001</v>
      </c>
      <c r="D35" s="244">
        <v>0.20931675874769801</v>
      </c>
      <c r="E35">
        <v>666</v>
      </c>
      <c r="F35">
        <v>470.59000000000003</v>
      </c>
    </row>
    <row r="36" spans="1:6" x14ac:dyDescent="0.2">
      <c r="A36" t="s">
        <v>198</v>
      </c>
      <c r="B36">
        <v>214.24</v>
      </c>
      <c r="C36">
        <v>0</v>
      </c>
      <c r="D36" s="244">
        <v>0</v>
      </c>
    </row>
    <row r="37" spans="1:6" x14ac:dyDescent="0.2">
      <c r="A37" t="s">
        <v>333</v>
      </c>
      <c r="B37">
        <v>730.27</v>
      </c>
      <c r="C37">
        <v>38</v>
      </c>
      <c r="D37" s="244">
        <v>5.2035548495761842E-2</v>
      </c>
      <c r="E37">
        <v>38</v>
      </c>
      <c r="F37">
        <v>0</v>
      </c>
    </row>
    <row r="38" spans="1:6" x14ac:dyDescent="0.2">
      <c r="A38" t="s">
        <v>193</v>
      </c>
      <c r="B38">
        <v>500</v>
      </c>
      <c r="C38">
        <v>0</v>
      </c>
      <c r="D38" s="244">
        <v>0</v>
      </c>
    </row>
    <row r="39" spans="1:6" x14ac:dyDescent="0.2">
      <c r="A39" t="s">
        <v>199</v>
      </c>
      <c r="B39">
        <v>5203.5</v>
      </c>
      <c r="C39">
        <v>798.3</v>
      </c>
      <c r="D39" s="244">
        <v>0.1534159700201787</v>
      </c>
      <c r="E39">
        <v>436.93</v>
      </c>
      <c r="F39">
        <v>361.37</v>
      </c>
    </row>
    <row r="40" spans="1:6" x14ac:dyDescent="0.2">
      <c r="A40" t="s">
        <v>339</v>
      </c>
      <c r="B40">
        <v>550</v>
      </c>
      <c r="C40">
        <v>0</v>
      </c>
      <c r="D40" s="244">
        <v>0</v>
      </c>
      <c r="E40">
        <v>0</v>
      </c>
      <c r="F40">
        <v>0</v>
      </c>
    </row>
    <row r="41" spans="1:6" x14ac:dyDescent="0.2">
      <c r="A41" t="s">
        <v>26</v>
      </c>
      <c r="C41">
        <v>0</v>
      </c>
      <c r="D41" s="244" t="e">
        <v>#DIV/0!</v>
      </c>
    </row>
    <row r="42" spans="1:6" x14ac:dyDescent="0.2">
      <c r="A42" t="s">
        <v>99</v>
      </c>
      <c r="B42">
        <v>35207.919999999998</v>
      </c>
      <c r="C42">
        <v>6917.34</v>
      </c>
      <c r="D42" s="245">
        <v>0.19647113490373758</v>
      </c>
      <c r="E42">
        <v>3261.58</v>
      </c>
      <c r="F42">
        <v>3655.7599999999998</v>
      </c>
    </row>
    <row r="43" spans="1:6" x14ac:dyDescent="0.2">
      <c r="B43" t="s">
        <v>46</v>
      </c>
      <c r="E43">
        <v>3261.58</v>
      </c>
      <c r="F43">
        <v>6917.34</v>
      </c>
    </row>
    <row r="44" spans="1:6" x14ac:dyDescent="0.2">
      <c r="A44" s="29" t="s">
        <v>231</v>
      </c>
      <c r="B44" t="s">
        <v>201</v>
      </c>
      <c r="C44" t="s">
        <v>87</v>
      </c>
      <c r="E44" t="s">
        <v>22</v>
      </c>
      <c r="F44" t="s">
        <v>13</v>
      </c>
    </row>
    <row r="46" spans="1:6" x14ac:dyDescent="0.2">
      <c r="A46" t="s">
        <v>289</v>
      </c>
      <c r="B46">
        <v>4000</v>
      </c>
      <c r="C46">
        <v>0</v>
      </c>
    </row>
    <row r="47" spans="1:6" x14ac:dyDescent="0.2">
      <c r="A47" t="s">
        <v>384</v>
      </c>
      <c r="B47">
        <v>1000</v>
      </c>
      <c r="C47">
        <v>0</v>
      </c>
    </row>
    <row r="48" spans="1:6" x14ac:dyDescent="0.2">
      <c r="A48" t="s">
        <v>290</v>
      </c>
      <c r="B48">
        <v>300</v>
      </c>
      <c r="C48">
        <v>0</v>
      </c>
    </row>
    <row r="49" spans="1:10" x14ac:dyDescent="0.2">
      <c r="A49" t="s">
        <v>340</v>
      </c>
      <c r="C49">
        <v>0</v>
      </c>
    </row>
    <row r="50" spans="1:10" x14ac:dyDescent="0.2">
      <c r="A50" t="s">
        <v>381</v>
      </c>
      <c r="B50">
        <v>1000</v>
      </c>
      <c r="C50">
        <v>0</v>
      </c>
    </row>
    <row r="51" spans="1:10" x14ac:dyDescent="0.2">
      <c r="A51" t="s">
        <v>380</v>
      </c>
      <c r="B51">
        <v>3500</v>
      </c>
      <c r="C51">
        <v>0</v>
      </c>
    </row>
    <row r="52" spans="1:10" x14ac:dyDescent="0.2">
      <c r="A52" t="s">
        <v>4</v>
      </c>
      <c r="B52">
        <v>9800</v>
      </c>
      <c r="C52">
        <v>0</v>
      </c>
      <c r="D52">
        <v>0</v>
      </c>
      <c r="E52">
        <v>0</v>
      </c>
      <c r="F52">
        <v>0</v>
      </c>
    </row>
    <row r="53" spans="1:10" x14ac:dyDescent="0.2">
      <c r="A53" t="s">
        <v>239</v>
      </c>
      <c r="B53">
        <v>0</v>
      </c>
      <c r="C53">
        <v>2268.46</v>
      </c>
      <c r="E53">
        <v>0</v>
      </c>
      <c r="F53">
        <v>2268.46</v>
      </c>
      <c r="G53" s="28" t="s">
        <v>411</v>
      </c>
      <c r="J53" s="28" t="s">
        <v>414</v>
      </c>
    </row>
    <row r="54" spans="1:10" x14ac:dyDescent="0.2">
      <c r="A54" t="s">
        <v>202</v>
      </c>
      <c r="B54">
        <v>45007.92</v>
      </c>
      <c r="C54">
        <v>9185.7999999999993</v>
      </c>
      <c r="D54" s="247">
        <v>0.20409296852642822</v>
      </c>
      <c r="E54">
        <v>3261.58</v>
      </c>
      <c r="F54">
        <v>5924.2199999999993</v>
      </c>
    </row>
    <row r="57" spans="1:10" x14ac:dyDescent="0.2">
      <c r="A57" s="29" t="s">
        <v>282</v>
      </c>
      <c r="E57" t="s">
        <v>22</v>
      </c>
      <c r="F57" t="s">
        <v>13</v>
      </c>
    </row>
    <row r="58" spans="1:10" x14ac:dyDescent="0.2">
      <c r="A58" t="s">
        <v>39</v>
      </c>
      <c r="B58">
        <v>41212</v>
      </c>
      <c r="C58">
        <v>41212</v>
      </c>
      <c r="D58" s="215">
        <v>1</v>
      </c>
      <c r="E58">
        <v>41212</v>
      </c>
    </row>
    <row r="59" spans="1:10" x14ac:dyDescent="0.2">
      <c r="A59" t="s">
        <v>148</v>
      </c>
      <c r="B59">
        <v>173</v>
      </c>
      <c r="C59">
        <v>40.5</v>
      </c>
      <c r="D59" s="215">
        <v>0.23410404624277456</v>
      </c>
      <c r="E59">
        <v>40.5</v>
      </c>
    </row>
    <row r="60" spans="1:10" x14ac:dyDescent="0.2">
      <c r="A60" t="s">
        <v>206</v>
      </c>
      <c r="B60">
        <v>400</v>
      </c>
      <c r="C60">
        <v>0</v>
      </c>
      <c r="D60" s="215">
        <v>0</v>
      </c>
    </row>
    <row r="61" spans="1:10" x14ac:dyDescent="0.2">
      <c r="A61" t="s">
        <v>207</v>
      </c>
      <c r="C61">
        <v>0</v>
      </c>
      <c r="D61" s="215" t="e">
        <v>#DIV/0!</v>
      </c>
    </row>
    <row r="62" spans="1:10" x14ac:dyDescent="0.2">
      <c r="A62" t="s">
        <v>298</v>
      </c>
      <c r="C62">
        <v>0</v>
      </c>
      <c r="D62" s="215" t="e">
        <v>#DIV/0!</v>
      </c>
    </row>
    <row r="63" spans="1:10" x14ac:dyDescent="0.2">
      <c r="A63" s="28" t="s">
        <v>412</v>
      </c>
      <c r="B63">
        <v>3150</v>
      </c>
      <c r="C63">
        <v>1337.51</v>
      </c>
      <c r="D63" s="215">
        <v>0.42</v>
      </c>
      <c r="E63">
        <v>214.35</v>
      </c>
      <c r="F63">
        <v>1123.1600000000001</v>
      </c>
    </row>
    <row r="64" spans="1:10" x14ac:dyDescent="0.2">
      <c r="A64" t="s">
        <v>325</v>
      </c>
      <c r="C64">
        <v>0</v>
      </c>
      <c r="D64" s="215" t="e">
        <v>#DIV/0!</v>
      </c>
    </row>
    <row r="65" spans="1:6" x14ac:dyDescent="0.2">
      <c r="A65" t="s">
        <v>237</v>
      </c>
      <c r="B65">
        <v>44935</v>
      </c>
      <c r="C65">
        <v>41466.85</v>
      </c>
      <c r="D65" s="247">
        <v>0.94779999999999998</v>
      </c>
      <c r="E65">
        <v>41466.85</v>
      </c>
      <c r="F65">
        <v>0</v>
      </c>
    </row>
    <row r="69" spans="1:6" x14ac:dyDescent="0.2">
      <c r="A69" s="29" t="s">
        <v>387</v>
      </c>
    </row>
    <row r="70" spans="1:6" x14ac:dyDescent="0.2">
      <c r="B70" t="s">
        <v>358</v>
      </c>
      <c r="D70">
        <v>17400</v>
      </c>
    </row>
    <row r="71" spans="1:6" x14ac:dyDescent="0.2">
      <c r="B71" t="s">
        <v>327</v>
      </c>
    </row>
    <row r="72" spans="1:6" x14ac:dyDescent="0.2">
      <c r="D72">
        <v>0</v>
      </c>
    </row>
    <row r="73" spans="1:6" x14ac:dyDescent="0.2">
      <c r="B73" t="s">
        <v>382</v>
      </c>
      <c r="D73">
        <v>320</v>
      </c>
    </row>
    <row r="74" spans="1:6" x14ac:dyDescent="0.2">
      <c r="B74" t="s">
        <v>383</v>
      </c>
      <c r="D74">
        <v>500</v>
      </c>
    </row>
    <row r="75" spans="1:6" x14ac:dyDescent="0.2">
      <c r="B75" t="s">
        <v>385</v>
      </c>
      <c r="D75">
        <v>1200</v>
      </c>
    </row>
    <row r="76" spans="1:6" x14ac:dyDescent="0.2">
      <c r="B76" t="s">
        <v>335</v>
      </c>
      <c r="D76">
        <v>275</v>
      </c>
    </row>
    <row r="77" spans="1:6" x14ac:dyDescent="0.2">
      <c r="B77" s="28" t="s">
        <v>413</v>
      </c>
      <c r="D77">
        <v>2295</v>
      </c>
    </row>
    <row r="78" spans="1:6" x14ac:dyDescent="0.2">
      <c r="B78" t="s">
        <v>338</v>
      </c>
      <c r="D78">
        <v>15105</v>
      </c>
    </row>
    <row r="79" spans="1:6" x14ac:dyDescent="0.2">
      <c r="B79" t="s">
        <v>386</v>
      </c>
      <c r="D79">
        <v>4000</v>
      </c>
    </row>
  </sheetData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sheetPr>
    <pageSetUpPr fitToPage="1"/>
  </sheetPr>
  <dimension ref="A1:N94"/>
  <sheetViews>
    <sheetView workbookViewId="0">
      <selection activeCell="F66" sqref="F66"/>
    </sheetView>
  </sheetViews>
  <sheetFormatPr defaultRowHeight="12.75" x14ac:dyDescent="0.2"/>
  <cols>
    <col min="1" max="1" width="30.28515625" style="210" bestFit="1" customWidth="1"/>
    <col min="2" max="2" width="22.5703125" style="210" bestFit="1" customWidth="1"/>
    <col min="3" max="3" width="11.28515625" style="210" bestFit="1" customWidth="1"/>
    <col min="4" max="4" width="12.28515625" style="210" bestFit="1" customWidth="1"/>
    <col min="5" max="8" width="11.28515625" style="210" bestFit="1" customWidth="1"/>
    <col min="9" max="11" width="10.28515625" style="210" bestFit="1" customWidth="1"/>
    <col min="12" max="13" width="10.140625" style="210" bestFit="1" customWidth="1"/>
    <col min="14" max="16384" width="9.140625" style="210"/>
  </cols>
  <sheetData>
    <row r="1" spans="1:14" x14ac:dyDescent="0.2">
      <c r="A1" s="209" t="s">
        <v>56</v>
      </c>
      <c r="B1" s="210" t="s">
        <v>213</v>
      </c>
    </row>
    <row r="2" spans="1:14" x14ac:dyDescent="0.2">
      <c r="A2" s="227"/>
      <c r="B2" s="209"/>
      <c r="C2" s="209"/>
      <c r="D2" s="214"/>
      <c r="E2" s="212"/>
      <c r="I2" s="212"/>
    </row>
    <row r="3" spans="1:14" x14ac:dyDescent="0.2">
      <c r="A3" s="209" t="s">
        <v>57</v>
      </c>
      <c r="B3" s="209">
        <v>17439.419999999998</v>
      </c>
      <c r="C3" s="209"/>
      <c r="D3" s="214"/>
    </row>
    <row r="4" spans="1:14" x14ac:dyDescent="0.2">
      <c r="D4" s="232"/>
      <c r="E4" s="212"/>
    </row>
    <row r="5" spans="1:14" x14ac:dyDescent="0.2">
      <c r="A5" s="210" t="s">
        <v>276</v>
      </c>
      <c r="B5" s="210">
        <v>41455.35</v>
      </c>
      <c r="D5" s="232"/>
    </row>
    <row r="6" spans="1:14" x14ac:dyDescent="0.2">
      <c r="A6" s="210" t="s">
        <v>277</v>
      </c>
      <c r="B6" s="210">
        <v>41455.35</v>
      </c>
      <c r="C6" s="212"/>
      <c r="D6" s="233"/>
      <c r="N6" s="212"/>
    </row>
    <row r="7" spans="1:14" x14ac:dyDescent="0.2">
      <c r="A7" s="210" t="s">
        <v>278</v>
      </c>
      <c r="B7" s="222">
        <v>3386.7200000000003</v>
      </c>
      <c r="D7" s="232"/>
    </row>
    <row r="8" spans="1:14" x14ac:dyDescent="0.2">
      <c r="A8" s="210" t="s">
        <v>279</v>
      </c>
      <c r="B8" s="210">
        <v>3386.7200000000003</v>
      </c>
      <c r="D8" s="232"/>
      <c r="E8" s="212"/>
      <c r="N8" s="212"/>
    </row>
    <row r="9" spans="1:14" x14ac:dyDescent="0.2">
      <c r="D9" s="232"/>
      <c r="E9" s="212"/>
    </row>
    <row r="10" spans="1:14" x14ac:dyDescent="0.2">
      <c r="A10" s="210" t="s">
        <v>60</v>
      </c>
      <c r="B10" s="210">
        <v>55508.049999999996</v>
      </c>
      <c r="D10" s="232"/>
      <c r="E10" s="212"/>
    </row>
    <row r="11" spans="1:14" x14ac:dyDescent="0.2">
      <c r="D11" s="232"/>
    </row>
    <row r="12" spans="1:14" x14ac:dyDescent="0.2">
      <c r="A12" s="212" t="s">
        <v>293</v>
      </c>
      <c r="B12" s="226">
        <v>49457.15</v>
      </c>
      <c r="C12" s="212"/>
      <c r="D12" s="233"/>
      <c r="E12" s="212"/>
    </row>
    <row r="13" spans="1:14" x14ac:dyDescent="0.2">
      <c r="A13" s="212" t="s">
        <v>294</v>
      </c>
      <c r="B13" s="212">
        <v>6050.9</v>
      </c>
      <c r="C13" s="212"/>
      <c r="D13" s="212"/>
    </row>
    <row r="14" spans="1:14" x14ac:dyDescent="0.2">
      <c r="A14" s="212" t="s">
        <v>280</v>
      </c>
      <c r="B14" s="212"/>
      <c r="C14" s="212"/>
      <c r="D14" s="232"/>
      <c r="E14" s="212"/>
    </row>
    <row r="15" spans="1:14" x14ac:dyDescent="0.2">
      <c r="A15" s="212" t="s">
        <v>297</v>
      </c>
      <c r="B15" s="227">
        <v>55508.05</v>
      </c>
      <c r="C15" s="212"/>
      <c r="D15" s="232"/>
    </row>
    <row r="16" spans="1:14" x14ac:dyDescent="0.2">
      <c r="D16" s="232"/>
      <c r="E16" s="212"/>
    </row>
    <row r="17" spans="1:5" x14ac:dyDescent="0.2">
      <c r="D17" s="225"/>
    </row>
    <row r="18" spans="1:5" x14ac:dyDescent="0.2">
      <c r="B18" s="222"/>
      <c r="D18" s="225"/>
      <c r="E18" s="212"/>
    </row>
    <row r="19" spans="1:5" x14ac:dyDescent="0.2">
      <c r="B19" s="236"/>
      <c r="C19" s="234"/>
      <c r="D19" s="218"/>
      <c r="E19" s="234"/>
    </row>
    <row r="20" spans="1:5" x14ac:dyDescent="0.2">
      <c r="A20" s="209"/>
      <c r="B20" s="212"/>
      <c r="C20" s="212"/>
      <c r="D20" s="218"/>
      <c r="E20" s="212"/>
    </row>
    <row r="21" spans="1:5" x14ac:dyDescent="0.2">
      <c r="A21" s="209" t="s">
        <v>227</v>
      </c>
      <c r="B21" s="212" t="s">
        <v>12</v>
      </c>
      <c r="C21" s="212" t="s">
        <v>229</v>
      </c>
      <c r="D21" s="218" t="s">
        <v>228</v>
      </c>
      <c r="E21" s="212" t="s">
        <v>108</v>
      </c>
    </row>
    <row r="22" spans="1:5" x14ac:dyDescent="0.2">
      <c r="A22" s="210" t="s">
        <v>341</v>
      </c>
      <c r="B22" s="210">
        <v>360.88</v>
      </c>
      <c r="D22" s="215"/>
    </row>
    <row r="23" spans="1:5" x14ac:dyDescent="0.2">
      <c r="A23" s="210" t="s">
        <v>51</v>
      </c>
      <c r="B23" s="210">
        <v>13534</v>
      </c>
      <c r="C23" s="210">
        <v>1121.97</v>
      </c>
      <c r="D23" s="215">
        <v>8.2900103443180134E-2</v>
      </c>
    </row>
    <row r="24" spans="1:5" x14ac:dyDescent="0.2">
      <c r="A24" s="212" t="s">
        <v>292</v>
      </c>
      <c r="B24" s="210">
        <v>444.96</v>
      </c>
      <c r="C24" s="210">
        <v>81.39</v>
      </c>
      <c r="D24" s="215">
        <v>0.18291531823085222</v>
      </c>
      <c r="E24" s="212"/>
    </row>
    <row r="25" spans="1:5" x14ac:dyDescent="0.2">
      <c r="A25" s="210" t="s">
        <v>191</v>
      </c>
      <c r="B25" s="210">
        <v>664.35</v>
      </c>
      <c r="C25" s="210">
        <v>346.5</v>
      </c>
      <c r="D25" s="215">
        <v>0.52156242944231201</v>
      </c>
      <c r="E25" s="212" t="s">
        <v>389</v>
      </c>
    </row>
    <row r="26" spans="1:5" x14ac:dyDescent="0.2">
      <c r="A26" s="210" t="s">
        <v>232</v>
      </c>
      <c r="B26" s="210">
        <v>760.14</v>
      </c>
      <c r="C26" s="210">
        <v>527.79</v>
      </c>
      <c r="D26" s="217">
        <v>0.69433262293787978</v>
      </c>
      <c r="E26" s="212" t="s">
        <v>388</v>
      </c>
    </row>
    <row r="27" spans="1:5" x14ac:dyDescent="0.2">
      <c r="A27" s="212" t="s">
        <v>11</v>
      </c>
      <c r="B27" s="210">
        <v>894.04</v>
      </c>
      <c r="C27" s="210">
        <v>0</v>
      </c>
      <c r="D27" s="217">
        <v>0</v>
      </c>
      <c r="E27" s="212"/>
    </row>
    <row r="28" spans="1:5" x14ac:dyDescent="0.2">
      <c r="A28" s="210" t="s">
        <v>194</v>
      </c>
      <c r="B28" s="210">
        <v>493.55</v>
      </c>
      <c r="C28" s="210">
        <v>0</v>
      </c>
      <c r="D28" s="217">
        <v>0</v>
      </c>
      <c r="E28" s="212"/>
    </row>
    <row r="29" spans="1:5" x14ac:dyDescent="0.2">
      <c r="A29" s="210" t="s">
        <v>192</v>
      </c>
      <c r="B29" s="210">
        <v>0</v>
      </c>
      <c r="C29" s="210">
        <v>0</v>
      </c>
      <c r="D29" s="218" t="e">
        <v>#DIV/0!</v>
      </c>
      <c r="E29" s="212"/>
    </row>
    <row r="30" spans="1:5" x14ac:dyDescent="0.2">
      <c r="A30" s="210" t="s">
        <v>324</v>
      </c>
      <c r="B30" s="210">
        <v>383.16</v>
      </c>
      <c r="C30" s="210">
        <v>0</v>
      </c>
      <c r="D30" s="217">
        <v>0</v>
      </c>
    </row>
    <row r="31" spans="1:5" x14ac:dyDescent="0.2">
      <c r="A31" s="210" t="s">
        <v>78</v>
      </c>
      <c r="B31" s="210">
        <v>373.89</v>
      </c>
      <c r="C31" s="210">
        <v>43</v>
      </c>
      <c r="D31" s="217">
        <v>0.11500708764609913</v>
      </c>
    </row>
    <row r="32" spans="1:5" x14ac:dyDescent="0.2">
      <c r="A32" s="210" t="s">
        <v>31</v>
      </c>
      <c r="B32" s="210">
        <v>512.94000000000005</v>
      </c>
      <c r="C32" s="210">
        <v>0</v>
      </c>
      <c r="D32" s="217">
        <v>0</v>
      </c>
      <c r="E32" s="212"/>
    </row>
    <row r="33" spans="1:6" x14ac:dyDescent="0.2">
      <c r="A33" s="210" t="s">
        <v>195</v>
      </c>
      <c r="B33" s="210">
        <v>2541</v>
      </c>
      <c r="C33" s="210">
        <v>0</v>
      </c>
      <c r="D33" s="217">
        <v>0</v>
      </c>
      <c r="E33" s="212"/>
    </row>
    <row r="34" spans="1:6" x14ac:dyDescent="0.2">
      <c r="A34" s="210" t="s">
        <v>196</v>
      </c>
      <c r="B34" s="210">
        <v>1617</v>
      </c>
      <c r="C34" s="210">
        <v>0</v>
      </c>
      <c r="D34" s="217">
        <v>0</v>
      </c>
    </row>
    <row r="35" spans="1:6" x14ac:dyDescent="0.2">
      <c r="A35" s="212" t="s">
        <v>197</v>
      </c>
      <c r="B35" s="210">
        <v>5430</v>
      </c>
      <c r="C35" s="210">
        <v>666</v>
      </c>
      <c r="D35" s="217">
        <v>0.12265193370165746</v>
      </c>
      <c r="E35" s="212"/>
    </row>
    <row r="36" spans="1:6" x14ac:dyDescent="0.2">
      <c r="A36" s="212" t="s">
        <v>198</v>
      </c>
      <c r="B36" s="210">
        <v>214.24</v>
      </c>
      <c r="C36" s="210">
        <v>0</v>
      </c>
      <c r="D36" s="217">
        <v>0</v>
      </c>
      <c r="E36" s="212"/>
    </row>
    <row r="37" spans="1:6" x14ac:dyDescent="0.2">
      <c r="A37" s="212" t="s">
        <v>333</v>
      </c>
      <c r="B37" s="210">
        <v>730.27</v>
      </c>
      <c r="C37" s="210">
        <v>38</v>
      </c>
      <c r="D37" s="217">
        <v>5.2035548495761842E-2</v>
      </c>
      <c r="E37" s="212"/>
    </row>
    <row r="38" spans="1:6" x14ac:dyDescent="0.2">
      <c r="A38" s="212" t="s">
        <v>193</v>
      </c>
      <c r="B38" s="210">
        <v>500</v>
      </c>
      <c r="C38" s="210">
        <v>0</v>
      </c>
      <c r="D38" s="217">
        <v>0</v>
      </c>
      <c r="E38" s="212"/>
    </row>
    <row r="39" spans="1:6" x14ac:dyDescent="0.2">
      <c r="A39" s="212" t="s">
        <v>199</v>
      </c>
      <c r="B39" s="210">
        <v>5203.5</v>
      </c>
      <c r="C39" s="210">
        <v>436.93</v>
      </c>
      <c r="D39" s="217">
        <v>8.3968482751993853E-2</v>
      </c>
    </row>
    <row r="40" spans="1:6" x14ac:dyDescent="0.2">
      <c r="A40" s="212" t="s">
        <v>339</v>
      </c>
      <c r="B40" s="210">
        <v>550</v>
      </c>
      <c r="C40" s="210">
        <v>0</v>
      </c>
      <c r="D40" s="217">
        <v>0</v>
      </c>
      <c r="E40" s="212"/>
    </row>
    <row r="41" spans="1:6" x14ac:dyDescent="0.2">
      <c r="A41" s="212" t="s">
        <v>26</v>
      </c>
      <c r="B41" s="234"/>
      <c r="C41" s="234">
        <v>0</v>
      </c>
      <c r="D41" s="215" t="e">
        <v>#DIV/0!</v>
      </c>
      <c r="E41" s="212"/>
    </row>
    <row r="42" spans="1:6" x14ac:dyDescent="0.2">
      <c r="A42" s="209" t="s">
        <v>99</v>
      </c>
      <c r="B42" s="234">
        <v>35207.919999999998</v>
      </c>
      <c r="C42" s="234">
        <v>3261.58</v>
      </c>
      <c r="D42" s="216">
        <v>9.2637679249441607E-2</v>
      </c>
      <c r="E42" s="209" t="s">
        <v>390</v>
      </c>
      <c r="F42" s="209"/>
    </row>
    <row r="43" spans="1:6" x14ac:dyDescent="0.2">
      <c r="A43" s="212"/>
      <c r="B43" s="234" t="s">
        <v>46</v>
      </c>
      <c r="C43" s="234"/>
      <c r="D43" s="215"/>
    </row>
    <row r="44" spans="1:6" x14ac:dyDescent="0.2">
      <c r="A44" s="212" t="s">
        <v>231</v>
      </c>
      <c r="B44" s="212" t="s">
        <v>201</v>
      </c>
      <c r="C44" s="212" t="s">
        <v>87</v>
      </c>
      <c r="D44" s="194"/>
      <c r="E44" s="212"/>
    </row>
    <row r="45" spans="1:6" x14ac:dyDescent="0.2">
      <c r="A45" s="212"/>
      <c r="B45" s="212"/>
      <c r="C45" s="212"/>
      <c r="D45" s="223"/>
    </row>
    <row r="46" spans="1:6" x14ac:dyDescent="0.2">
      <c r="A46" s="212" t="s">
        <v>289</v>
      </c>
      <c r="B46" s="212">
        <v>4000</v>
      </c>
      <c r="C46" s="210">
        <v>0</v>
      </c>
      <c r="D46" s="230"/>
      <c r="E46" s="212"/>
    </row>
    <row r="47" spans="1:6" x14ac:dyDescent="0.2">
      <c r="A47" s="212" t="s">
        <v>384</v>
      </c>
      <c r="B47" s="212">
        <v>1000</v>
      </c>
      <c r="C47" s="210">
        <v>0</v>
      </c>
      <c r="D47" s="230"/>
    </row>
    <row r="48" spans="1:6" x14ac:dyDescent="0.2">
      <c r="A48" s="212" t="s">
        <v>290</v>
      </c>
      <c r="B48" s="212">
        <v>300</v>
      </c>
      <c r="C48" s="210">
        <v>0</v>
      </c>
      <c r="D48" s="230"/>
    </row>
    <row r="49" spans="1:7" x14ac:dyDescent="0.2">
      <c r="A49" s="212" t="s">
        <v>340</v>
      </c>
      <c r="B49" s="212"/>
      <c r="C49" s="210">
        <v>0</v>
      </c>
      <c r="D49" s="223"/>
    </row>
    <row r="50" spans="1:7" x14ac:dyDescent="0.2">
      <c r="A50" s="212" t="s">
        <v>381</v>
      </c>
      <c r="B50" s="226">
        <v>1000</v>
      </c>
      <c r="C50" s="212">
        <v>0</v>
      </c>
      <c r="D50" s="242"/>
      <c r="E50" s="212"/>
    </row>
    <row r="51" spans="1:7" x14ac:dyDescent="0.2">
      <c r="A51" s="212" t="s">
        <v>380</v>
      </c>
      <c r="B51" s="212">
        <v>3500</v>
      </c>
      <c r="C51" s="210">
        <v>0</v>
      </c>
      <c r="D51" s="231"/>
    </row>
    <row r="52" spans="1:7" x14ac:dyDescent="0.2">
      <c r="A52" s="212" t="s">
        <v>4</v>
      </c>
      <c r="B52" s="212">
        <v>9800</v>
      </c>
      <c r="C52" s="209">
        <v>0</v>
      </c>
      <c r="D52" s="194">
        <v>0</v>
      </c>
      <c r="E52" s="209"/>
      <c r="G52" s="212"/>
    </row>
    <row r="53" spans="1:7" x14ac:dyDescent="0.2">
      <c r="A53" s="212" t="s">
        <v>239</v>
      </c>
      <c r="B53" s="210">
        <v>0</v>
      </c>
      <c r="C53" s="209">
        <v>0</v>
      </c>
      <c r="D53" s="224" t="s">
        <v>295</v>
      </c>
    </row>
    <row r="54" spans="1:7" x14ac:dyDescent="0.2">
      <c r="A54" s="209" t="s">
        <v>202</v>
      </c>
      <c r="B54" s="210">
        <v>45007.92</v>
      </c>
      <c r="C54" s="212">
        <v>3261.58</v>
      </c>
      <c r="D54" s="215">
        <v>7.2466801398509417E-2</v>
      </c>
      <c r="E54" s="212"/>
    </row>
    <row r="55" spans="1:7" x14ac:dyDescent="0.2">
      <c r="A55" s="209"/>
      <c r="B55" s="212"/>
      <c r="D55" s="224"/>
    </row>
    <row r="56" spans="1:7" x14ac:dyDescent="0.2">
      <c r="B56" s="212"/>
      <c r="D56" s="215"/>
      <c r="E56" s="212"/>
    </row>
    <row r="57" spans="1:7" x14ac:dyDescent="0.2">
      <c r="A57" s="210" t="s">
        <v>282</v>
      </c>
      <c r="B57" s="212"/>
      <c r="D57" s="215"/>
    </row>
    <row r="58" spans="1:7" x14ac:dyDescent="0.2">
      <c r="A58" s="210" t="s">
        <v>39</v>
      </c>
      <c r="B58" s="212">
        <v>41212</v>
      </c>
      <c r="C58" s="210">
        <v>41212</v>
      </c>
      <c r="D58" s="215">
        <v>1</v>
      </c>
      <c r="E58" s="212" t="s">
        <v>391</v>
      </c>
    </row>
    <row r="59" spans="1:7" x14ac:dyDescent="0.2">
      <c r="A59" s="210" t="s">
        <v>148</v>
      </c>
      <c r="B59" s="210">
        <v>173</v>
      </c>
      <c r="C59" s="210">
        <v>40.5</v>
      </c>
      <c r="D59" s="215">
        <v>0.23</v>
      </c>
      <c r="E59" s="212" t="s">
        <v>392</v>
      </c>
    </row>
    <row r="60" spans="1:7" x14ac:dyDescent="0.2">
      <c r="A60" s="210" t="s">
        <v>206</v>
      </c>
      <c r="B60" s="212">
        <v>400</v>
      </c>
      <c r="C60" s="212">
        <v>0</v>
      </c>
      <c r="D60" s="194">
        <v>0</v>
      </c>
      <c r="E60" s="212"/>
    </row>
    <row r="61" spans="1:7" x14ac:dyDescent="0.2">
      <c r="A61" s="210" t="s">
        <v>207</v>
      </c>
      <c r="B61" s="212"/>
      <c r="C61" s="212">
        <v>0</v>
      </c>
      <c r="D61" s="194" t="e">
        <v>#DIV/0!</v>
      </c>
    </row>
    <row r="62" spans="1:7" x14ac:dyDescent="0.2">
      <c r="A62" s="210" t="s">
        <v>298</v>
      </c>
      <c r="C62" s="210">
        <v>0</v>
      </c>
      <c r="D62" s="215" t="e">
        <v>#DIV/0!</v>
      </c>
    </row>
    <row r="63" spans="1:7" x14ac:dyDescent="0.2">
      <c r="A63" s="209" t="s">
        <v>326</v>
      </c>
      <c r="B63" s="212">
        <v>3150</v>
      </c>
      <c r="C63" s="212">
        <v>214.35</v>
      </c>
      <c r="D63" s="218">
        <v>6.8047619047619051E-2</v>
      </c>
    </row>
    <row r="64" spans="1:7" x14ac:dyDescent="0.2">
      <c r="A64" s="210" t="s">
        <v>325</v>
      </c>
      <c r="B64" s="212"/>
      <c r="C64" s="210">
        <v>0</v>
      </c>
      <c r="D64" s="224" t="e">
        <v>#DIV/0!</v>
      </c>
    </row>
    <row r="65" spans="1:4" x14ac:dyDescent="0.2">
      <c r="A65" s="235" t="s">
        <v>237</v>
      </c>
      <c r="B65" s="212">
        <v>44935</v>
      </c>
      <c r="C65" s="210">
        <v>41455.35</v>
      </c>
      <c r="D65" s="216">
        <v>0.92256259040836763</v>
      </c>
    </row>
    <row r="66" spans="1:4" x14ac:dyDescent="0.2">
      <c r="A66" s="209" t="s">
        <v>387</v>
      </c>
      <c r="D66" s="224"/>
    </row>
    <row r="67" spans="1:4" x14ac:dyDescent="0.2">
      <c r="A67" s="212"/>
      <c r="B67" s="210" t="s">
        <v>358</v>
      </c>
      <c r="C67" s="212"/>
      <c r="D67" s="224">
        <v>17400</v>
      </c>
    </row>
    <row r="68" spans="1:4" x14ac:dyDescent="0.2">
      <c r="A68" s="209"/>
      <c r="B68" s="209" t="s">
        <v>327</v>
      </c>
      <c r="D68" s="211"/>
    </row>
    <row r="69" spans="1:4" x14ac:dyDescent="0.2">
      <c r="D69" s="210">
        <v>0</v>
      </c>
    </row>
    <row r="70" spans="1:4" x14ac:dyDescent="0.2">
      <c r="A70" s="209"/>
      <c r="B70" s="209" t="s">
        <v>382</v>
      </c>
      <c r="D70" s="210">
        <v>320</v>
      </c>
    </row>
    <row r="71" spans="1:4" x14ac:dyDescent="0.2">
      <c r="B71" s="210" t="s">
        <v>383</v>
      </c>
      <c r="D71" s="210">
        <v>500</v>
      </c>
    </row>
    <row r="72" spans="1:4" x14ac:dyDescent="0.2">
      <c r="B72" s="210" t="s">
        <v>385</v>
      </c>
      <c r="D72" s="211">
        <v>1200</v>
      </c>
    </row>
    <row r="73" spans="1:4" x14ac:dyDescent="0.2">
      <c r="B73" s="210" t="s">
        <v>335</v>
      </c>
      <c r="D73" s="211">
        <v>275</v>
      </c>
    </row>
    <row r="74" spans="1:4" x14ac:dyDescent="0.2">
      <c r="B74" s="210" t="s">
        <v>359</v>
      </c>
      <c r="D74" s="211">
        <v>2295</v>
      </c>
    </row>
    <row r="75" spans="1:4" x14ac:dyDescent="0.2">
      <c r="B75" s="210" t="s">
        <v>338</v>
      </c>
      <c r="D75" s="211">
        <v>15105</v>
      </c>
    </row>
    <row r="76" spans="1:4" x14ac:dyDescent="0.2">
      <c r="B76" s="210" t="s">
        <v>386</v>
      </c>
      <c r="D76" s="211">
        <v>4000</v>
      </c>
    </row>
    <row r="77" spans="1:4" x14ac:dyDescent="0.2">
      <c r="D77" s="211"/>
    </row>
    <row r="78" spans="1:4" x14ac:dyDescent="0.2">
      <c r="D78" s="211"/>
    </row>
    <row r="79" spans="1:4" x14ac:dyDescent="0.2">
      <c r="D79" s="211"/>
    </row>
    <row r="94" spans="1:1" x14ac:dyDescent="0.2">
      <c r="A94" s="212"/>
    </row>
  </sheetData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</cols>
  <sheetData>
    <row r="1" spans="1:18" x14ac:dyDescent="0.2">
      <c r="B1" s="29" t="s">
        <v>56</v>
      </c>
      <c r="C1" s="29"/>
      <c r="F1" s="41">
        <v>44652</v>
      </c>
      <c r="G1" s="29" t="s">
        <v>62</v>
      </c>
      <c r="H1" s="29" t="s">
        <v>63</v>
      </c>
      <c r="I1" s="29" t="s">
        <v>64</v>
      </c>
      <c r="J1" s="29" t="s">
        <v>69</v>
      </c>
      <c r="K1" s="29" t="s">
        <v>71</v>
      </c>
      <c r="L1" s="29" t="s">
        <v>73</v>
      </c>
      <c r="M1" s="29" t="s">
        <v>74</v>
      </c>
      <c r="N1" s="29" t="s">
        <v>85</v>
      </c>
      <c r="O1" s="41">
        <v>44927</v>
      </c>
      <c r="P1" s="41">
        <v>44958</v>
      </c>
      <c r="Q1" s="41">
        <v>44986</v>
      </c>
    </row>
    <row r="2" spans="1:18" x14ac:dyDescent="0.2">
      <c r="D2" t="s">
        <v>58</v>
      </c>
    </row>
    <row r="3" spans="1:18" x14ac:dyDescent="0.2">
      <c r="A3" s="30">
        <v>44651</v>
      </c>
      <c r="B3" s="27" t="s">
        <v>57</v>
      </c>
    </row>
    <row r="5" spans="1:18" x14ac:dyDescent="0.2">
      <c r="B5" t="s">
        <v>59</v>
      </c>
      <c r="D5" s="28" t="s">
        <v>65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3">
        <f t="shared" si="0"/>
        <v>0</v>
      </c>
    </row>
    <row r="6" spans="1:18" x14ac:dyDescent="0.2">
      <c r="D6" s="28" t="s">
        <v>72</v>
      </c>
      <c r="M6">
        <v>0</v>
      </c>
      <c r="N6">
        <v>0</v>
      </c>
      <c r="O6">
        <v>0</v>
      </c>
      <c r="P6">
        <v>0</v>
      </c>
      <c r="Q6">
        <v>0</v>
      </c>
      <c r="R6" s="48">
        <f>SUM(F6:Q6)</f>
        <v>0</v>
      </c>
    </row>
    <row r="7" spans="1:18" x14ac:dyDescent="0.2">
      <c r="B7" t="s">
        <v>55</v>
      </c>
      <c r="D7" s="28" t="s">
        <v>65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28">
        <f t="shared" si="1"/>
        <v>0</v>
      </c>
      <c r="N7" s="28">
        <f t="shared" si="1"/>
        <v>0</v>
      </c>
      <c r="O7" s="28">
        <f t="shared" si="1"/>
        <v>0</v>
      </c>
      <c r="P7" s="28">
        <f t="shared" si="1"/>
        <v>0</v>
      </c>
      <c r="Q7" s="33">
        <f t="shared" si="1"/>
        <v>0</v>
      </c>
    </row>
    <row r="8" spans="1:18" x14ac:dyDescent="0.2">
      <c r="D8" s="28" t="s">
        <v>72</v>
      </c>
      <c r="M8">
        <v>0</v>
      </c>
      <c r="N8" s="28">
        <v>0</v>
      </c>
      <c r="O8" s="28">
        <v>0</v>
      </c>
      <c r="P8" s="28">
        <v>0</v>
      </c>
      <c r="Q8" s="28">
        <v>0</v>
      </c>
      <c r="R8" s="48">
        <f>SUM(F8:Q8)</f>
        <v>0</v>
      </c>
    </row>
    <row r="10" spans="1:18" x14ac:dyDescent="0.2">
      <c r="B10" s="27" t="s">
        <v>60</v>
      </c>
      <c r="C10" s="27"/>
      <c r="D10" s="27"/>
      <c r="E10" s="27"/>
      <c r="F10" s="27">
        <f>SUM((F3+F5)-F7)</f>
        <v>0</v>
      </c>
      <c r="G10" s="27">
        <f t="shared" ref="G10:Q10" si="2">SUM((G3+G5)-G7)</f>
        <v>0</v>
      </c>
      <c r="H10" s="27">
        <f t="shared" si="2"/>
        <v>0</v>
      </c>
      <c r="I10" s="27">
        <f t="shared" si="2"/>
        <v>0</v>
      </c>
      <c r="J10" s="27">
        <f t="shared" si="2"/>
        <v>0</v>
      </c>
      <c r="K10" s="27">
        <f t="shared" si="2"/>
        <v>0</v>
      </c>
      <c r="L10" s="27">
        <f t="shared" si="2"/>
        <v>0</v>
      </c>
      <c r="M10" s="27">
        <f t="shared" si="2"/>
        <v>0</v>
      </c>
      <c r="N10" s="27">
        <f t="shared" si="2"/>
        <v>0</v>
      </c>
      <c r="O10" s="27">
        <f t="shared" si="2"/>
        <v>0</v>
      </c>
      <c r="P10" s="27">
        <f t="shared" si="2"/>
        <v>0</v>
      </c>
      <c r="Q10" s="27">
        <f t="shared" si="2"/>
        <v>0</v>
      </c>
    </row>
    <row r="12" spans="1:18" x14ac:dyDescent="0.2">
      <c r="B12" s="27" t="s">
        <v>53</v>
      </c>
      <c r="C12" s="27"/>
      <c r="D12" s="27" t="s">
        <v>66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8" x14ac:dyDescent="0.2">
      <c r="L13" s="34"/>
    </row>
    <row r="14" spans="1:18" x14ac:dyDescent="0.2">
      <c r="B14" t="s">
        <v>61</v>
      </c>
      <c r="D14" s="28" t="s">
        <v>67</v>
      </c>
      <c r="K14" s="33"/>
      <c r="L14" s="34"/>
    </row>
    <row r="15" spans="1:18" x14ac:dyDescent="0.2">
      <c r="F15" s="28"/>
      <c r="I15" s="28"/>
      <c r="L15" s="34"/>
      <c r="Q15" s="28"/>
    </row>
    <row r="16" spans="1:18" x14ac:dyDescent="0.2">
      <c r="B16" s="27" t="s">
        <v>68</v>
      </c>
      <c r="C16" s="27"/>
      <c r="D16" s="27"/>
      <c r="E16" s="27"/>
      <c r="F16" s="27"/>
      <c r="G16" s="50"/>
      <c r="H16" s="50"/>
      <c r="I16" s="27"/>
      <c r="J16" s="27"/>
      <c r="K16" s="27"/>
      <c r="L16" s="27"/>
      <c r="M16" s="27"/>
      <c r="N16" s="27"/>
      <c r="O16" s="27"/>
      <c r="P16" s="27"/>
      <c r="Q16" s="27"/>
    </row>
    <row r="18" spans="2:17" x14ac:dyDescent="0.2">
      <c r="B18" s="33"/>
      <c r="Q18" s="27"/>
    </row>
    <row r="20" spans="2:17" x14ac:dyDescent="0.2">
      <c r="Q20" s="45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sheetPr>
    <pageSetUpPr fitToPage="1"/>
  </sheetPr>
  <dimension ref="A1:O82"/>
  <sheetViews>
    <sheetView topLeftCell="F1" workbookViewId="0">
      <selection activeCell="A2" sqref="A1:D2"/>
    </sheetView>
  </sheetViews>
  <sheetFormatPr defaultRowHeight="12.75" x14ac:dyDescent="0.2"/>
  <cols>
    <col min="1" max="1" width="17.85546875" bestFit="1" customWidth="1"/>
    <col min="2" max="2" width="13.85546875" bestFit="1" customWidth="1"/>
    <col min="5" max="5" width="10.140625" bestFit="1" customWidth="1"/>
    <col min="6" max="6" width="23.28515625" bestFit="1" customWidth="1"/>
  </cols>
  <sheetData>
    <row r="1" spans="1:15" x14ac:dyDescent="0.2">
      <c r="A1" s="27"/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">
      <c r="A3" s="28"/>
      <c r="B3" s="28"/>
      <c r="C3" s="187"/>
      <c r="D3" s="239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">
      <c r="A4" s="28"/>
      <c r="B4" s="28"/>
      <c r="C4" s="28"/>
      <c r="D4" s="28"/>
      <c r="E4" s="28"/>
      <c r="F4" s="28"/>
      <c r="G4" s="28"/>
      <c r="H4" s="28"/>
      <c r="I4" s="27"/>
      <c r="J4" s="27"/>
      <c r="K4" s="27"/>
      <c r="L4" s="27"/>
      <c r="M4" s="27"/>
      <c r="N4" s="28"/>
      <c r="O4" s="28"/>
    </row>
    <row r="5" spans="1:15" x14ac:dyDescent="0.2">
      <c r="A5" s="27"/>
      <c r="B5" s="28"/>
      <c r="C5" s="28"/>
      <c r="D5" s="28"/>
      <c r="E5" s="27"/>
      <c r="F5" s="28"/>
      <c r="G5" s="28"/>
      <c r="H5" s="28"/>
      <c r="I5" s="27"/>
      <c r="J5" s="28"/>
      <c r="K5" s="28"/>
      <c r="L5" s="27"/>
      <c r="M5" s="28"/>
      <c r="N5" s="28"/>
      <c r="O5" s="28"/>
    </row>
    <row r="6" spans="1:15" x14ac:dyDescent="0.2">
      <c r="A6" s="188"/>
      <c r="B6" s="28"/>
      <c r="C6" s="28"/>
      <c r="D6" s="28"/>
      <c r="E6" s="188"/>
      <c r="F6" s="28"/>
      <c r="G6" s="28"/>
      <c r="H6" s="28"/>
      <c r="I6" s="28"/>
      <c r="J6" s="28"/>
      <c r="K6" s="28"/>
      <c r="L6" s="28"/>
      <c r="M6" s="189"/>
      <c r="N6" s="28"/>
      <c r="O6" s="28"/>
    </row>
    <row r="7" spans="1:15" x14ac:dyDescent="0.2">
      <c r="A7" s="188"/>
      <c r="B7" s="28"/>
      <c r="C7" s="28"/>
      <c r="D7" s="28"/>
      <c r="E7" s="188"/>
      <c r="F7" s="28"/>
      <c r="G7" s="190"/>
      <c r="H7" s="28"/>
      <c r="I7" s="190"/>
      <c r="J7" s="28"/>
      <c r="K7" s="28"/>
      <c r="L7" s="190"/>
      <c r="M7" s="189"/>
      <c r="N7" s="28"/>
      <c r="O7" s="28"/>
    </row>
    <row r="8" spans="1:15" x14ac:dyDescent="0.2">
      <c r="A8" s="191"/>
      <c r="B8" s="28"/>
      <c r="C8" s="28"/>
      <c r="D8" s="28"/>
      <c r="E8" s="188"/>
      <c r="F8" s="192"/>
      <c r="G8" s="193"/>
      <c r="H8" s="28"/>
      <c r="I8" s="28"/>
      <c r="J8" s="28"/>
      <c r="K8" s="28"/>
      <c r="L8" s="28"/>
      <c r="M8" s="189"/>
      <c r="N8" s="28"/>
      <c r="O8" s="28"/>
    </row>
    <row r="9" spans="1:15" x14ac:dyDescent="0.2">
      <c r="A9" s="188"/>
      <c r="B9" s="28"/>
      <c r="C9" s="28"/>
      <c r="D9" s="28"/>
      <c r="E9" s="188"/>
      <c r="F9" s="28"/>
      <c r="G9" s="33"/>
      <c r="H9" s="28"/>
      <c r="I9" s="28"/>
      <c r="J9" s="28"/>
      <c r="K9" s="28"/>
      <c r="L9" s="28"/>
      <c r="M9" s="218"/>
      <c r="N9" s="28"/>
      <c r="O9" s="28"/>
    </row>
    <row r="10" spans="1:15" x14ac:dyDescent="0.2">
      <c r="A10" s="188"/>
      <c r="B10" s="28"/>
      <c r="C10" s="28"/>
      <c r="D10" s="28"/>
      <c r="E10" s="195"/>
      <c r="F10" s="28"/>
      <c r="G10" s="28"/>
      <c r="H10" s="28"/>
      <c r="I10" s="28"/>
      <c r="J10" s="28"/>
      <c r="K10" s="28"/>
      <c r="L10" s="28"/>
      <c r="M10" s="218"/>
      <c r="N10" s="28"/>
      <c r="O10" s="28"/>
    </row>
    <row r="11" spans="1:15" x14ac:dyDescent="0.2">
      <c r="A11" s="188"/>
      <c r="B11" s="28"/>
      <c r="C11" s="192"/>
      <c r="D11" s="28"/>
      <c r="E11" s="195"/>
      <c r="F11" s="192"/>
      <c r="G11" s="193"/>
      <c r="H11" s="28"/>
      <c r="I11" s="28"/>
      <c r="J11" s="28"/>
      <c r="K11" s="28"/>
      <c r="L11" s="28"/>
      <c r="M11" s="218"/>
      <c r="N11" s="28"/>
      <c r="O11" s="28"/>
    </row>
    <row r="12" spans="1:15" x14ac:dyDescent="0.2">
      <c r="A12" s="191"/>
      <c r="B12" s="28"/>
      <c r="C12" s="28"/>
      <c r="D12" s="28"/>
      <c r="E12" s="195"/>
      <c r="F12" s="28"/>
      <c r="G12" s="33"/>
      <c r="H12" s="28"/>
      <c r="I12" s="28"/>
      <c r="J12" s="28"/>
      <c r="K12" s="27"/>
      <c r="L12" s="27"/>
      <c r="M12" s="240"/>
      <c r="N12" s="28"/>
      <c r="O12" s="28"/>
    </row>
    <row r="13" spans="1:15" x14ac:dyDescent="0.2">
      <c r="A13" s="191"/>
      <c r="B13" s="28"/>
      <c r="C13" s="28"/>
      <c r="D13" s="28"/>
      <c r="E13" s="195"/>
      <c r="F13" s="28"/>
      <c r="G13" s="33"/>
      <c r="H13" s="28"/>
      <c r="I13" s="28"/>
      <c r="J13" s="28"/>
      <c r="K13" s="28"/>
      <c r="L13" s="28"/>
      <c r="M13" s="218"/>
      <c r="N13" s="28"/>
      <c r="O13" s="28"/>
    </row>
    <row r="14" spans="1:15" x14ac:dyDescent="0.2">
      <c r="A14" s="28"/>
      <c r="B14" s="33"/>
      <c r="C14" s="33"/>
      <c r="D14" s="28"/>
      <c r="E14" s="195"/>
      <c r="F14" s="28"/>
      <c r="G14" s="33"/>
      <c r="H14" s="28"/>
      <c r="I14" s="197"/>
      <c r="J14" s="28"/>
      <c r="K14" s="28"/>
      <c r="L14" s="28"/>
      <c r="M14" s="189"/>
      <c r="N14" s="28"/>
      <c r="O14" s="28"/>
    </row>
    <row r="15" spans="1:15" x14ac:dyDescent="0.2">
      <c r="A15" s="191"/>
      <c r="B15" s="33"/>
      <c r="C15" s="33"/>
      <c r="D15" s="28"/>
      <c r="E15" s="195"/>
      <c r="F15" s="192"/>
      <c r="G15" s="192"/>
      <c r="H15" s="28"/>
      <c r="I15" s="28"/>
      <c r="J15" s="28"/>
      <c r="K15" s="27"/>
      <c r="L15" s="198"/>
      <c r="M15" s="199"/>
      <c r="N15" s="28"/>
      <c r="O15" s="28"/>
    </row>
    <row r="16" spans="1:15" x14ac:dyDescent="0.2">
      <c r="A16" s="191"/>
      <c r="B16" s="28"/>
      <c r="C16" s="28"/>
      <c r="D16" s="28"/>
      <c r="E16" s="195"/>
      <c r="F16" s="192"/>
      <c r="G16" s="200"/>
      <c r="H16" s="28"/>
      <c r="I16" s="28"/>
      <c r="J16" s="28"/>
      <c r="K16" s="28"/>
      <c r="L16" s="28"/>
      <c r="M16" s="237"/>
      <c r="N16" s="28"/>
      <c r="O16" s="28"/>
    </row>
    <row r="17" spans="1:15" x14ac:dyDescent="0.2">
      <c r="A17" s="191"/>
      <c r="B17" s="28"/>
      <c r="C17" s="28"/>
      <c r="D17" s="28"/>
      <c r="E17" s="195"/>
      <c r="F17" s="28"/>
      <c r="G17" s="28"/>
      <c r="H17" s="28"/>
      <c r="I17" s="27"/>
      <c r="J17" s="28"/>
      <c r="K17" s="28"/>
      <c r="L17" s="27"/>
      <c r="M17" s="27"/>
      <c r="N17" s="28"/>
      <c r="O17" s="28"/>
    </row>
    <row r="18" spans="1:15" x14ac:dyDescent="0.2">
      <c r="A18" s="191"/>
      <c r="B18" s="28"/>
      <c r="C18" s="190"/>
      <c r="D18" s="28"/>
      <c r="E18" s="195"/>
      <c r="F18" s="28"/>
      <c r="G18" s="28"/>
      <c r="H18" s="28"/>
      <c r="I18" s="28"/>
      <c r="J18" s="28"/>
      <c r="K18" s="28"/>
      <c r="L18" s="28"/>
      <c r="M18" s="27"/>
      <c r="N18" s="28"/>
      <c r="O18" s="28"/>
    </row>
    <row r="19" spans="1:15" x14ac:dyDescent="0.2">
      <c r="A19" s="191"/>
      <c r="B19" s="28"/>
      <c r="C19" s="190"/>
      <c r="D19" s="28"/>
      <c r="E19" s="195"/>
      <c r="F19" s="28"/>
      <c r="G19" s="190"/>
      <c r="H19" s="28"/>
      <c r="I19" s="28"/>
      <c r="J19" s="28"/>
      <c r="K19" s="28"/>
      <c r="L19" s="28"/>
      <c r="M19" s="27"/>
      <c r="N19" s="28"/>
      <c r="O19" s="28"/>
    </row>
    <row r="20" spans="1:15" x14ac:dyDescent="0.2">
      <c r="A20" s="188"/>
      <c r="B20" s="28"/>
      <c r="C20" s="187"/>
      <c r="D20" s="28"/>
      <c r="E20" s="195"/>
      <c r="F20" s="28"/>
      <c r="G20" s="190"/>
      <c r="H20" s="28"/>
      <c r="I20" s="28"/>
      <c r="J20" s="28"/>
      <c r="K20" s="28"/>
      <c r="L20" s="28"/>
      <c r="M20" s="27"/>
      <c r="N20" s="28"/>
      <c r="O20" s="28"/>
    </row>
    <row r="21" spans="1:15" x14ac:dyDescent="0.2">
      <c r="A21" s="188"/>
      <c r="B21" s="28"/>
      <c r="C21" s="28"/>
      <c r="D21" s="28"/>
      <c r="E21" s="195"/>
      <c r="F21" s="28"/>
      <c r="G21" s="190"/>
      <c r="H21" s="28"/>
      <c r="I21" s="28"/>
      <c r="J21" s="28"/>
      <c r="K21" s="28"/>
      <c r="L21" s="28"/>
      <c r="M21" s="27"/>
      <c r="N21" s="28"/>
      <c r="O21" s="28"/>
    </row>
    <row r="22" spans="1:15" x14ac:dyDescent="0.2">
      <c r="A22" s="188"/>
      <c r="B22" s="28"/>
      <c r="C22" s="28"/>
      <c r="D22" s="28"/>
      <c r="E22" s="195"/>
      <c r="F22" s="28"/>
      <c r="G22" s="28"/>
      <c r="H22" s="28"/>
      <c r="I22" s="28"/>
      <c r="J22" s="28"/>
      <c r="K22" s="28"/>
      <c r="L22" s="28"/>
      <c r="M22" s="27"/>
      <c r="N22" s="28"/>
      <c r="O22" s="28"/>
    </row>
    <row r="23" spans="1:15" x14ac:dyDescent="0.2">
      <c r="A23" s="191"/>
      <c r="B23" s="28"/>
      <c r="C23" s="28"/>
      <c r="D23" s="28"/>
      <c r="E23" s="195"/>
      <c r="F23" s="28"/>
      <c r="G23" s="190"/>
      <c r="H23" s="28"/>
      <c r="I23" s="27"/>
      <c r="J23" s="28"/>
      <c r="K23" s="28"/>
      <c r="L23" s="27"/>
      <c r="M23" s="238"/>
      <c r="N23" s="28"/>
      <c r="O23" s="28"/>
    </row>
    <row r="24" spans="1:15" x14ac:dyDescent="0.2">
      <c r="A24" s="28"/>
      <c r="B24" s="28"/>
      <c r="C24" s="28"/>
      <c r="D24" s="28"/>
      <c r="E24" s="195"/>
      <c r="F24" s="197"/>
      <c r="G24" s="197"/>
      <c r="H24" s="28"/>
      <c r="I24" s="27"/>
      <c r="J24" s="28"/>
      <c r="K24" s="28"/>
      <c r="L24" s="28"/>
      <c r="M24" s="194"/>
      <c r="N24" s="28"/>
      <c r="O24" s="28"/>
    </row>
    <row r="25" spans="1:15" x14ac:dyDescent="0.2">
      <c r="A25" s="188"/>
      <c r="B25" s="28"/>
      <c r="C25" s="28"/>
      <c r="D25" s="28"/>
      <c r="E25" s="195"/>
      <c r="F25" s="28"/>
      <c r="G25" s="190"/>
      <c r="H25" s="28"/>
      <c r="I25" s="28"/>
      <c r="J25" s="28"/>
      <c r="K25" s="28"/>
      <c r="L25" s="28"/>
      <c r="M25" s="194"/>
      <c r="N25" s="28"/>
      <c r="O25" s="28"/>
    </row>
    <row r="26" spans="1:15" x14ac:dyDescent="0.2">
      <c r="A26" s="191"/>
      <c r="B26" s="28"/>
      <c r="C26" s="28"/>
      <c r="D26" s="28"/>
      <c r="E26" s="195"/>
      <c r="F26" s="28"/>
      <c r="G26" s="190"/>
      <c r="H26" s="28"/>
      <c r="M26" s="194"/>
      <c r="N26" s="28"/>
      <c r="O26" s="28"/>
    </row>
    <row r="27" spans="1:15" x14ac:dyDescent="0.2">
      <c r="A27" s="191"/>
      <c r="B27" s="28"/>
      <c r="C27" s="28"/>
      <c r="D27" s="28"/>
      <c r="E27" s="195"/>
      <c r="F27" s="192"/>
      <c r="G27" s="193"/>
      <c r="H27" s="28"/>
      <c r="M27" s="28"/>
      <c r="N27" s="28"/>
      <c r="O27" s="28"/>
    </row>
    <row r="28" spans="1:15" x14ac:dyDescent="0.2">
      <c r="A28" s="28"/>
      <c r="B28" s="28"/>
      <c r="C28" s="28"/>
      <c r="D28" s="28"/>
      <c r="E28" s="195"/>
      <c r="F28" s="201"/>
      <c r="G28" s="201"/>
      <c r="H28" s="28"/>
      <c r="I28" s="28"/>
      <c r="J28" s="28"/>
      <c r="K28" s="33"/>
      <c r="L28" s="28"/>
      <c r="M28" s="28"/>
      <c r="N28" s="28"/>
      <c r="O28" s="28"/>
    </row>
    <row r="29" spans="1:15" x14ac:dyDescent="0.2">
      <c r="A29" s="28"/>
      <c r="B29" s="28"/>
      <c r="C29" s="28"/>
      <c r="D29" s="28"/>
      <c r="E29" s="195"/>
      <c r="F29" s="201"/>
      <c r="G29" s="201"/>
      <c r="H29" s="28"/>
      <c r="I29" s="28"/>
      <c r="J29" s="28"/>
      <c r="K29" s="28"/>
      <c r="L29" s="33"/>
      <c r="M29" s="28"/>
      <c r="N29" s="28"/>
      <c r="O29" s="28"/>
    </row>
    <row r="30" spans="1:15" x14ac:dyDescent="0.2">
      <c r="A30" s="28"/>
      <c r="B30" s="28"/>
      <c r="C30" s="28"/>
      <c r="D30" s="28"/>
      <c r="E30" s="195"/>
      <c r="F30" s="192"/>
      <c r="G30" s="192"/>
      <c r="H30" s="28"/>
      <c r="I30" s="28"/>
      <c r="J30" s="28"/>
      <c r="K30" s="27"/>
      <c r="L30" s="28"/>
      <c r="M30" s="196"/>
      <c r="N30" s="28"/>
      <c r="O30" s="28"/>
    </row>
    <row r="31" spans="1:15" x14ac:dyDescent="0.2">
      <c r="A31" s="28"/>
      <c r="B31" s="28"/>
      <c r="C31" s="28"/>
      <c r="D31" s="28"/>
      <c r="E31" s="195"/>
      <c r="F31" s="192"/>
      <c r="G31" s="201"/>
      <c r="H31" s="28"/>
      <c r="I31" s="28"/>
      <c r="J31" s="28"/>
      <c r="K31" s="27"/>
      <c r="L31" s="27"/>
      <c r="M31" s="196"/>
      <c r="N31" s="28"/>
      <c r="O31" s="28"/>
    </row>
    <row r="32" spans="1:15" x14ac:dyDescent="0.2">
      <c r="A32" s="28"/>
      <c r="B32" s="28"/>
      <c r="C32" s="28"/>
      <c r="D32" s="28"/>
      <c r="E32" s="195"/>
      <c r="F32" s="192"/>
      <c r="G32" s="201"/>
      <c r="H32" s="28"/>
      <c r="I32" s="28"/>
      <c r="J32" s="28"/>
      <c r="K32" s="27"/>
      <c r="L32" s="27"/>
      <c r="M32" s="196"/>
      <c r="N32" s="28"/>
      <c r="O32" s="28"/>
    </row>
    <row r="33" spans="1:15" x14ac:dyDescent="0.2">
      <c r="A33" s="28"/>
      <c r="B33" s="28"/>
      <c r="C33" s="28"/>
      <c r="D33" s="28"/>
      <c r="E33" s="195"/>
      <c r="F33" s="192"/>
      <c r="G33" s="201"/>
      <c r="H33" s="28"/>
      <c r="I33" s="28"/>
      <c r="J33" s="28"/>
      <c r="K33" s="27"/>
      <c r="L33" s="27"/>
      <c r="M33" s="196"/>
      <c r="N33" s="28"/>
      <c r="O33" s="28"/>
    </row>
    <row r="34" spans="1:15" x14ac:dyDescent="0.2">
      <c r="A34" s="28"/>
      <c r="B34" s="28"/>
      <c r="C34" s="28"/>
      <c r="D34" s="28"/>
      <c r="E34" s="195"/>
      <c r="F34" s="192"/>
      <c r="G34" s="192"/>
      <c r="H34" s="28"/>
      <c r="I34" s="28"/>
      <c r="J34" s="28"/>
      <c r="K34" s="27"/>
      <c r="L34" s="27"/>
      <c r="M34" s="196"/>
      <c r="N34" s="28"/>
      <c r="O34" s="28"/>
    </row>
    <row r="35" spans="1:15" x14ac:dyDescent="0.2">
      <c r="A35" s="28"/>
      <c r="B35" s="28"/>
      <c r="C35" s="28"/>
      <c r="D35" s="28"/>
      <c r="E35" s="195"/>
      <c r="F35" s="192"/>
      <c r="G35" s="192"/>
      <c r="H35" s="28"/>
      <c r="I35" s="28"/>
      <c r="J35" s="28"/>
      <c r="K35" s="27"/>
      <c r="L35" s="27"/>
      <c r="M35" s="196"/>
      <c r="N35" s="28"/>
      <c r="O35" s="28"/>
    </row>
    <row r="36" spans="1:15" x14ac:dyDescent="0.2">
      <c r="A36" s="28"/>
      <c r="B36" s="28"/>
      <c r="C36" s="28"/>
      <c r="D36" s="28"/>
      <c r="E36" s="195"/>
      <c r="F36" s="192"/>
      <c r="G36" s="192"/>
      <c r="H36" s="28"/>
      <c r="I36" s="28"/>
      <c r="J36" s="28"/>
      <c r="K36" s="27"/>
      <c r="L36" s="27"/>
      <c r="M36" s="196"/>
      <c r="N36" s="28"/>
      <c r="O36" s="28"/>
    </row>
    <row r="37" spans="1:15" x14ac:dyDescent="0.2">
      <c r="A37" s="28"/>
      <c r="B37" s="28"/>
      <c r="C37" s="28"/>
      <c r="D37" s="28"/>
      <c r="E37" s="195"/>
      <c r="F37" s="201"/>
      <c r="G37" s="201"/>
      <c r="H37" s="28"/>
      <c r="I37" s="28"/>
      <c r="J37" s="28"/>
      <c r="K37" s="27"/>
      <c r="L37" s="27"/>
      <c r="M37" s="196"/>
      <c r="N37" s="28"/>
      <c r="O37" s="28"/>
    </row>
    <row r="38" spans="1:15" x14ac:dyDescent="0.2">
      <c r="A38" s="28"/>
      <c r="B38" s="28"/>
      <c r="C38" s="28"/>
      <c r="D38" s="28"/>
      <c r="E38" s="195"/>
      <c r="F38" s="201"/>
      <c r="G38" s="201"/>
      <c r="H38" s="28"/>
      <c r="I38" s="28"/>
      <c r="J38" s="28"/>
      <c r="K38" s="27"/>
      <c r="L38" s="27"/>
      <c r="M38" s="196"/>
      <c r="N38" s="28"/>
      <c r="O38" s="28"/>
    </row>
    <row r="39" spans="1:15" x14ac:dyDescent="0.2">
      <c r="A39" s="28"/>
      <c r="B39" s="28"/>
      <c r="C39" s="28"/>
      <c r="D39" s="28"/>
      <c r="E39" s="195"/>
      <c r="F39" s="201"/>
      <c r="G39" s="201"/>
      <c r="H39" s="28"/>
      <c r="I39" s="28"/>
      <c r="J39" s="28"/>
      <c r="K39" s="27"/>
      <c r="L39" s="27"/>
      <c r="M39" s="196"/>
      <c r="N39" s="28"/>
      <c r="O39" s="28"/>
    </row>
    <row r="40" spans="1:15" x14ac:dyDescent="0.2">
      <c r="A40" s="28"/>
      <c r="B40" s="28"/>
      <c r="C40" s="28"/>
      <c r="D40" s="28"/>
      <c r="E40" s="195"/>
      <c r="F40" s="192"/>
      <c r="G40" s="192"/>
      <c r="H40" s="28"/>
      <c r="I40" s="28"/>
      <c r="J40" s="28"/>
      <c r="K40" s="27"/>
      <c r="L40" s="27"/>
      <c r="M40" s="196"/>
      <c r="N40" s="28"/>
      <c r="O40" s="28"/>
    </row>
    <row r="41" spans="1:15" x14ac:dyDescent="0.2">
      <c r="A41" s="28"/>
      <c r="B41" s="28"/>
      <c r="C41" s="28"/>
      <c r="D41" s="28"/>
      <c r="E41" s="195"/>
      <c r="F41" s="192"/>
      <c r="G41" s="192"/>
      <c r="H41" s="28"/>
      <c r="I41" s="28"/>
      <c r="J41" s="28"/>
      <c r="K41" s="27"/>
      <c r="L41" s="27"/>
      <c r="M41" s="196"/>
      <c r="N41" s="28"/>
      <c r="O41" s="28"/>
    </row>
    <row r="42" spans="1:15" x14ac:dyDescent="0.2">
      <c r="A42" s="28"/>
      <c r="B42" s="28"/>
      <c r="C42" s="28"/>
      <c r="D42" s="28"/>
      <c r="E42" s="195"/>
      <c r="F42" s="192"/>
      <c r="G42" s="192"/>
      <c r="H42" s="28"/>
      <c r="I42" s="28"/>
      <c r="J42" s="28"/>
      <c r="K42" s="27"/>
      <c r="L42" s="27"/>
      <c r="M42" s="196"/>
      <c r="N42" s="28"/>
      <c r="O42" s="28"/>
    </row>
    <row r="43" spans="1:15" x14ac:dyDescent="0.2">
      <c r="A43" s="28"/>
      <c r="B43" s="28"/>
      <c r="C43" s="28"/>
      <c r="D43" s="28"/>
      <c r="E43" s="195"/>
      <c r="F43" s="192"/>
      <c r="G43" s="192"/>
      <c r="H43" s="28"/>
      <c r="I43" s="28"/>
      <c r="J43" s="28"/>
      <c r="K43" s="27"/>
      <c r="L43" s="27"/>
      <c r="M43" s="196"/>
      <c r="N43" s="28"/>
      <c r="O43" s="28"/>
    </row>
    <row r="44" spans="1:15" x14ac:dyDescent="0.2">
      <c r="A44" s="28"/>
      <c r="B44" s="28"/>
      <c r="C44" s="28"/>
      <c r="D44" s="28"/>
      <c r="E44" s="195"/>
      <c r="F44" s="192"/>
      <c r="G44" s="192"/>
      <c r="H44" s="28"/>
      <c r="I44" s="28"/>
      <c r="J44" s="28"/>
      <c r="K44" s="27"/>
      <c r="L44" s="27"/>
      <c r="M44" s="196"/>
      <c r="N44" s="28"/>
      <c r="O44" s="28"/>
    </row>
    <row r="45" spans="1:15" x14ac:dyDescent="0.2">
      <c r="A45" s="28"/>
      <c r="B45" s="28"/>
      <c r="C45" s="28"/>
      <c r="D45" s="28"/>
      <c r="E45" s="195"/>
      <c r="F45" s="201"/>
      <c r="G45" s="201"/>
      <c r="H45" s="28"/>
      <c r="I45" s="28"/>
      <c r="J45" s="28"/>
      <c r="K45" s="27"/>
      <c r="L45" s="27"/>
      <c r="M45" s="196"/>
      <c r="N45" s="28"/>
      <c r="O45" s="28"/>
    </row>
    <row r="46" spans="1:15" x14ac:dyDescent="0.2">
      <c r="A46" s="28"/>
      <c r="B46" s="28"/>
      <c r="C46" s="28"/>
      <c r="D46" s="28"/>
      <c r="E46" s="195"/>
      <c r="F46" s="201"/>
      <c r="G46" s="201"/>
      <c r="H46" s="28"/>
      <c r="I46" s="28"/>
      <c r="J46" s="28"/>
      <c r="K46" s="27"/>
      <c r="L46" s="27"/>
      <c r="M46" s="196"/>
      <c r="N46" s="28"/>
      <c r="O46" s="28"/>
    </row>
    <row r="47" spans="1:15" x14ac:dyDescent="0.2">
      <c r="A47" s="28"/>
      <c r="B47" s="28"/>
      <c r="C47" s="28"/>
      <c r="D47" s="28"/>
      <c r="E47" s="195"/>
      <c r="F47" s="192"/>
      <c r="G47" s="192"/>
      <c r="H47" s="28"/>
      <c r="I47" s="28"/>
      <c r="J47" s="28"/>
      <c r="K47" s="27"/>
      <c r="L47" s="27"/>
      <c r="M47" s="196"/>
      <c r="N47" s="28"/>
      <c r="O47" s="28"/>
    </row>
    <row r="48" spans="1:15" x14ac:dyDescent="0.2">
      <c r="A48" s="28"/>
      <c r="B48" s="28"/>
      <c r="C48" s="28"/>
      <c r="D48" s="28"/>
      <c r="E48" s="195"/>
      <c r="F48" s="201"/>
      <c r="G48" s="201"/>
      <c r="H48" s="28"/>
      <c r="I48" s="28"/>
      <c r="J48" s="28"/>
      <c r="K48" s="27"/>
      <c r="L48" s="27"/>
      <c r="M48" s="196"/>
      <c r="N48" s="28"/>
      <c r="O48" s="28"/>
    </row>
    <row r="49" spans="1:15" x14ac:dyDescent="0.2">
      <c r="A49" s="28"/>
      <c r="B49" s="28"/>
      <c r="C49" s="28"/>
      <c r="D49" s="28"/>
      <c r="E49" s="195"/>
      <c r="F49" s="201"/>
      <c r="G49" s="201"/>
      <c r="H49" s="28"/>
      <c r="I49" s="28"/>
      <c r="J49" s="28"/>
      <c r="K49" s="27"/>
      <c r="L49" s="27"/>
      <c r="M49" s="196"/>
      <c r="N49" s="28"/>
      <c r="O49" s="28"/>
    </row>
    <row r="50" spans="1:15" x14ac:dyDescent="0.2">
      <c r="A50" s="28"/>
      <c r="B50" s="28"/>
      <c r="C50" s="28"/>
      <c r="D50" s="28"/>
      <c r="E50" s="195"/>
      <c r="F50" s="201"/>
      <c r="G50" s="201"/>
      <c r="H50" s="28"/>
      <c r="I50" s="28"/>
      <c r="J50" s="28"/>
      <c r="K50" s="27"/>
      <c r="L50" s="27"/>
      <c r="M50" s="196"/>
      <c r="N50" s="28"/>
      <c r="O50" s="28"/>
    </row>
    <row r="51" spans="1:15" x14ac:dyDescent="0.2">
      <c r="A51" s="28"/>
      <c r="B51" s="28"/>
      <c r="C51" s="28"/>
      <c r="D51" s="28"/>
      <c r="E51" s="195"/>
      <c r="F51" s="192"/>
      <c r="G51" s="192"/>
      <c r="H51" s="28"/>
      <c r="I51" s="28"/>
      <c r="J51" s="28"/>
      <c r="K51" s="27"/>
      <c r="L51" s="27"/>
      <c r="M51" s="196"/>
      <c r="N51" s="28"/>
      <c r="O51" s="28"/>
    </row>
    <row r="52" spans="1:15" x14ac:dyDescent="0.2">
      <c r="A52" s="28"/>
      <c r="B52" s="28"/>
      <c r="C52" s="28"/>
      <c r="D52" s="28"/>
      <c r="E52" s="195"/>
      <c r="F52" s="201"/>
      <c r="G52" s="201"/>
      <c r="H52" s="28"/>
      <c r="I52" s="28"/>
      <c r="J52" s="28"/>
      <c r="K52" s="27"/>
      <c r="L52" s="27"/>
      <c r="M52" s="196"/>
      <c r="N52" s="28"/>
      <c r="O52" s="28"/>
    </row>
    <row r="53" spans="1:15" x14ac:dyDescent="0.2">
      <c r="A53" s="28"/>
      <c r="B53" s="28"/>
      <c r="C53" s="28"/>
      <c r="D53" s="28"/>
      <c r="E53" s="195"/>
      <c r="F53" s="201"/>
      <c r="G53" s="201"/>
      <c r="H53" s="28"/>
      <c r="I53" s="28"/>
      <c r="J53" s="28"/>
      <c r="K53" s="27"/>
      <c r="L53" s="27"/>
      <c r="M53" s="196"/>
      <c r="N53" s="28"/>
      <c r="O53" s="28"/>
    </row>
    <row r="54" spans="1:15" x14ac:dyDescent="0.2">
      <c r="A54" s="28"/>
      <c r="B54" s="28"/>
      <c r="C54" s="28"/>
      <c r="D54" s="28"/>
      <c r="E54" s="195"/>
      <c r="F54" s="201"/>
      <c r="G54" s="201"/>
      <c r="H54" s="28"/>
      <c r="I54" s="28"/>
      <c r="J54" s="28"/>
      <c r="K54" s="27"/>
      <c r="L54" s="27"/>
      <c r="M54" s="196"/>
      <c r="N54" s="28"/>
      <c r="O54" s="28"/>
    </row>
    <row r="55" spans="1:15" x14ac:dyDescent="0.2">
      <c r="A55" s="28"/>
      <c r="B55" s="28"/>
      <c r="C55" s="28"/>
      <c r="D55" s="28"/>
      <c r="E55" s="195"/>
      <c r="F55" s="192"/>
      <c r="G55" s="192"/>
      <c r="H55" s="28"/>
      <c r="I55" s="28"/>
      <c r="J55" s="28"/>
      <c r="K55" s="27"/>
      <c r="L55" s="27"/>
      <c r="M55" s="196"/>
      <c r="N55" s="28"/>
      <c r="O55" s="28"/>
    </row>
    <row r="56" spans="1:15" x14ac:dyDescent="0.2">
      <c r="A56" s="28"/>
      <c r="B56" s="28"/>
      <c r="C56" s="28"/>
      <c r="D56" s="28"/>
      <c r="E56" s="195"/>
      <c r="F56" s="201"/>
      <c r="G56" s="201"/>
      <c r="H56" s="28"/>
      <c r="I56" s="28"/>
      <c r="J56" s="28"/>
      <c r="K56" s="27"/>
      <c r="L56" s="27"/>
      <c r="M56" s="196"/>
      <c r="N56" s="28"/>
      <c r="O56" s="28"/>
    </row>
    <row r="57" spans="1:15" x14ac:dyDescent="0.2">
      <c r="A57" s="28"/>
      <c r="B57" s="28"/>
      <c r="C57" s="28"/>
      <c r="D57" s="28"/>
      <c r="E57" s="195"/>
      <c r="F57" s="201"/>
      <c r="G57" s="201"/>
      <c r="H57" s="28"/>
      <c r="I57" s="28"/>
      <c r="J57" s="28"/>
      <c r="K57" s="27"/>
      <c r="L57" s="27"/>
      <c r="M57" s="196"/>
      <c r="N57" s="28"/>
      <c r="O57" s="28"/>
    </row>
    <row r="58" spans="1:15" x14ac:dyDescent="0.2">
      <c r="A58" s="28"/>
      <c r="B58" s="28"/>
      <c r="C58" s="28"/>
      <c r="D58" s="28"/>
      <c r="E58" s="195"/>
      <c r="F58" s="201"/>
      <c r="G58" s="201"/>
      <c r="H58" s="28"/>
      <c r="I58" s="28"/>
      <c r="J58" s="28"/>
      <c r="K58" s="27"/>
      <c r="L58" s="27"/>
      <c r="M58" s="196"/>
      <c r="N58" s="28"/>
      <c r="O58" s="28"/>
    </row>
    <row r="59" spans="1:15" x14ac:dyDescent="0.2">
      <c r="A59" s="28"/>
      <c r="B59" s="28"/>
      <c r="C59" s="28"/>
      <c r="D59" s="28"/>
      <c r="E59" s="195"/>
      <c r="F59" s="201"/>
      <c r="G59" s="201"/>
      <c r="H59" s="28"/>
      <c r="I59" s="28"/>
      <c r="J59" s="28"/>
      <c r="K59" s="27"/>
      <c r="L59" s="27"/>
      <c r="M59" s="196"/>
      <c r="N59" s="28"/>
      <c r="O59" s="28"/>
    </row>
    <row r="60" spans="1:15" x14ac:dyDescent="0.2">
      <c r="A60" s="28"/>
      <c r="B60" s="28"/>
      <c r="C60" s="28"/>
      <c r="D60" s="28"/>
      <c r="E60" s="195"/>
      <c r="F60" s="192"/>
      <c r="G60" s="201"/>
      <c r="H60" s="28"/>
      <c r="I60" s="28"/>
      <c r="J60" s="28"/>
      <c r="K60" s="27"/>
      <c r="L60" s="27"/>
      <c r="M60" s="196"/>
      <c r="N60" s="28"/>
      <c r="O60" s="28"/>
    </row>
    <row r="61" spans="1:15" x14ac:dyDescent="0.2">
      <c r="A61" s="28"/>
      <c r="B61" s="28"/>
      <c r="C61" s="28"/>
      <c r="D61" s="28"/>
      <c r="E61" s="195"/>
      <c r="F61" s="201"/>
      <c r="G61" s="201"/>
      <c r="H61" s="28"/>
      <c r="I61" s="28"/>
      <c r="J61" s="28"/>
      <c r="K61" s="27"/>
      <c r="L61" s="27"/>
      <c r="M61" s="196"/>
      <c r="N61" s="28"/>
      <c r="O61" s="28"/>
    </row>
    <row r="62" spans="1:15" x14ac:dyDescent="0.2">
      <c r="A62" s="28"/>
      <c r="B62" s="28"/>
      <c r="C62" s="28"/>
      <c r="D62" s="28"/>
      <c r="E62" s="195"/>
      <c r="F62" s="201"/>
      <c r="G62" s="201"/>
      <c r="H62" s="28"/>
      <c r="I62" s="28"/>
      <c r="J62" s="28"/>
      <c r="K62" s="27"/>
      <c r="L62" s="27"/>
      <c r="M62" s="196"/>
      <c r="N62" s="28"/>
      <c r="O62" s="28"/>
    </row>
    <row r="63" spans="1:15" x14ac:dyDescent="0.2">
      <c r="A63" s="28"/>
      <c r="B63" s="28"/>
      <c r="C63" s="28"/>
      <c r="D63" s="28"/>
      <c r="E63" s="195"/>
      <c r="F63" s="201"/>
      <c r="G63" s="201"/>
      <c r="H63" s="28"/>
      <c r="I63" s="28"/>
      <c r="J63" s="28"/>
      <c r="K63" s="27"/>
      <c r="L63" s="27"/>
      <c r="M63" s="196"/>
      <c r="N63" s="28"/>
      <c r="O63" s="28"/>
    </row>
    <row r="64" spans="1:15" x14ac:dyDescent="0.2">
      <c r="A64" s="28"/>
      <c r="B64" s="28"/>
      <c r="C64" s="28"/>
      <c r="D64" s="28"/>
      <c r="E64" s="195"/>
      <c r="F64" s="192"/>
      <c r="G64" s="192"/>
      <c r="H64" s="28"/>
      <c r="I64" s="28"/>
      <c r="J64" s="28"/>
      <c r="K64" s="27"/>
      <c r="L64" s="27"/>
      <c r="M64" s="196"/>
      <c r="N64" s="28"/>
      <c r="O64" s="28"/>
    </row>
    <row r="65" spans="1:15" x14ac:dyDescent="0.2">
      <c r="A65" s="28"/>
      <c r="B65" s="28"/>
      <c r="C65" s="28"/>
      <c r="D65" s="28"/>
      <c r="E65" s="195"/>
      <c r="F65" s="201"/>
      <c r="G65" s="201"/>
      <c r="H65" s="28"/>
      <c r="I65" s="28"/>
      <c r="J65" s="28"/>
      <c r="K65" s="27"/>
      <c r="L65" s="27"/>
      <c r="M65" s="196"/>
      <c r="N65" s="28"/>
      <c r="O65" s="28"/>
    </row>
    <row r="66" spans="1:15" x14ac:dyDescent="0.2">
      <c r="A66" s="28" t="s">
        <v>300</v>
      </c>
      <c r="B66" s="28"/>
      <c r="C66" s="27">
        <f>SUM(C5:C32)</f>
        <v>0</v>
      </c>
      <c r="D66" s="28"/>
      <c r="E66" s="195"/>
      <c r="F66" s="28" t="s">
        <v>301</v>
      </c>
      <c r="G66" s="198">
        <f>SUM(G6:G65)</f>
        <v>0</v>
      </c>
      <c r="H66" s="28"/>
      <c r="I66" s="182" t="s">
        <v>323</v>
      </c>
      <c r="J66" s="182"/>
      <c r="K66" s="27"/>
      <c r="L66" s="27"/>
      <c r="M66" s="196"/>
      <c r="N66" s="28"/>
      <c r="O66" s="28"/>
    </row>
    <row r="67" spans="1:15" x14ac:dyDescent="0.2">
      <c r="I67" s="28" t="s">
        <v>201</v>
      </c>
      <c r="K67">
        <f>K15</f>
        <v>0</v>
      </c>
    </row>
    <row r="68" spans="1:15" x14ac:dyDescent="0.2">
      <c r="I68" s="28" t="s">
        <v>320</v>
      </c>
      <c r="K68">
        <f>L12</f>
        <v>0</v>
      </c>
    </row>
    <row r="69" spans="1:15" x14ac:dyDescent="0.2">
      <c r="A69" t="s">
        <v>302</v>
      </c>
      <c r="E69">
        <v>-4725.2799999999988</v>
      </c>
      <c r="F69" t="s">
        <v>303</v>
      </c>
      <c r="I69" s="28" t="s">
        <v>321</v>
      </c>
      <c r="K69">
        <f>SUM(K67-K68)</f>
        <v>0</v>
      </c>
      <c r="L69" s="28" t="s">
        <v>329</v>
      </c>
    </row>
    <row r="70" spans="1:15" x14ac:dyDescent="0.2">
      <c r="I70" s="28" t="s">
        <v>299</v>
      </c>
      <c r="K70" s="67">
        <v>2944</v>
      </c>
      <c r="L70" s="28" t="s">
        <v>328</v>
      </c>
    </row>
    <row r="71" spans="1:15" x14ac:dyDescent="0.2">
      <c r="A71" s="219" t="s">
        <v>304</v>
      </c>
      <c r="B71" s="220"/>
      <c r="C71" s="220"/>
      <c r="D71" s="220"/>
      <c r="E71" s="220"/>
      <c r="F71" s="220"/>
      <c r="G71" s="220"/>
      <c r="H71" s="220"/>
      <c r="I71" s="28" t="s">
        <v>322</v>
      </c>
      <c r="K71" s="29">
        <f>SUM(K70+K69)</f>
        <v>2944</v>
      </c>
    </row>
    <row r="72" spans="1:15" x14ac:dyDescent="0.2">
      <c r="A72" s="220" t="s">
        <v>305</v>
      </c>
      <c r="B72" s="220"/>
      <c r="C72" s="220"/>
      <c r="D72" s="220"/>
      <c r="E72" s="220">
        <v>2550</v>
      </c>
      <c r="F72" s="220"/>
      <c r="G72" s="220"/>
      <c r="H72" s="220" t="s">
        <v>306</v>
      </c>
      <c r="K72" s="28"/>
    </row>
    <row r="73" spans="1:15" x14ac:dyDescent="0.2">
      <c r="A73" s="220" t="s">
        <v>307</v>
      </c>
      <c r="B73" s="220"/>
      <c r="C73" s="220"/>
      <c r="D73" s="220"/>
      <c r="E73" s="220"/>
      <c r="F73" s="220" t="s">
        <v>87</v>
      </c>
      <c r="G73" s="221" t="s">
        <v>308</v>
      </c>
      <c r="H73" s="220"/>
      <c r="J73" s="28"/>
      <c r="K73" s="228" t="s">
        <v>332</v>
      </c>
      <c r="L73" s="28" t="s">
        <v>331</v>
      </c>
    </row>
    <row r="74" spans="1:15" x14ac:dyDescent="0.2">
      <c r="A74" s="220" t="s">
        <v>309</v>
      </c>
      <c r="B74" s="220"/>
      <c r="C74" s="220"/>
      <c r="D74" s="220"/>
      <c r="E74" s="220">
        <v>60</v>
      </c>
      <c r="F74" s="220">
        <v>620</v>
      </c>
      <c r="G74" s="220">
        <v>-560</v>
      </c>
      <c r="H74" s="220"/>
      <c r="J74" s="28"/>
      <c r="L74" s="28" t="s">
        <v>337</v>
      </c>
    </row>
    <row r="75" spans="1:15" x14ac:dyDescent="0.2">
      <c r="A75" s="220" t="s">
        <v>310</v>
      </c>
      <c r="B75" s="220"/>
      <c r="C75" s="220"/>
      <c r="D75" s="220"/>
      <c r="E75" s="220">
        <v>610</v>
      </c>
      <c r="F75" s="220">
        <v>259.99</v>
      </c>
      <c r="G75" s="220">
        <v>350.01</v>
      </c>
      <c r="H75" s="220"/>
      <c r="J75" s="28"/>
    </row>
    <row r="76" spans="1:15" x14ac:dyDescent="0.2">
      <c r="A76" s="220" t="s">
        <v>311</v>
      </c>
      <c r="B76" s="220"/>
      <c r="C76" s="220"/>
      <c r="D76" s="220"/>
      <c r="E76" s="220">
        <v>300</v>
      </c>
      <c r="F76" s="220">
        <v>125.4</v>
      </c>
      <c r="G76" s="220">
        <v>174.6</v>
      </c>
      <c r="H76" s="220"/>
      <c r="L76" s="28"/>
    </row>
    <row r="77" spans="1:15" x14ac:dyDescent="0.2">
      <c r="A77" s="220" t="s">
        <v>312</v>
      </c>
      <c r="B77" s="220"/>
      <c r="C77" s="220"/>
      <c r="D77" s="220"/>
      <c r="E77" s="220">
        <v>100</v>
      </c>
      <c r="F77" s="220">
        <v>28</v>
      </c>
      <c r="G77" s="220">
        <v>27.05</v>
      </c>
      <c r="H77" s="220">
        <v>44.95</v>
      </c>
      <c r="J77" s="28"/>
      <c r="K77" s="204"/>
    </row>
    <row r="78" spans="1:15" x14ac:dyDescent="0.2">
      <c r="A78" s="220" t="s">
        <v>313</v>
      </c>
      <c r="B78" s="220"/>
      <c r="C78" s="220"/>
      <c r="D78" s="220"/>
      <c r="E78" s="220">
        <v>1200</v>
      </c>
      <c r="F78" s="220">
        <v>1197.0899999999999</v>
      </c>
      <c r="G78" s="220">
        <v>2.91</v>
      </c>
      <c r="H78" s="220"/>
      <c r="J78" s="28"/>
    </row>
    <row r="79" spans="1:15" x14ac:dyDescent="0.2">
      <c r="A79" s="220" t="s">
        <v>314</v>
      </c>
      <c r="B79" s="220"/>
      <c r="C79" s="220"/>
      <c r="D79" s="220"/>
      <c r="E79" s="220">
        <v>280</v>
      </c>
      <c r="F79" s="220"/>
      <c r="G79" s="220">
        <v>280</v>
      </c>
      <c r="H79" s="220"/>
    </row>
    <row r="80" spans="1:15" x14ac:dyDescent="0.2">
      <c r="A80" s="220"/>
      <c r="B80" s="220"/>
      <c r="C80" s="220"/>
      <c r="D80" s="220"/>
      <c r="E80" s="220">
        <v>2550</v>
      </c>
      <c r="F80" s="220">
        <v>2230.4799999999996</v>
      </c>
      <c r="G80" s="221">
        <v>274.57</v>
      </c>
      <c r="H80" s="220" t="s">
        <v>315</v>
      </c>
    </row>
    <row r="81" spans="1:6" x14ac:dyDescent="0.2">
      <c r="A81" t="s">
        <v>316</v>
      </c>
    </row>
    <row r="82" spans="1:6" x14ac:dyDescent="0.2">
      <c r="E82" t="s">
        <v>315</v>
      </c>
      <c r="F82" t="s">
        <v>317</v>
      </c>
    </row>
  </sheetData>
  <pageMargins left="0.7" right="0.7" top="0.75" bottom="0.75" header="0.3" footer="0.3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0FB0-5AB0-4552-B833-A75614A4F35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B99" sqref="B99"/>
    </sheetView>
  </sheetViews>
  <sheetFormatPr defaultRowHeight="14.25" x14ac:dyDescent="0.2"/>
  <cols>
    <col min="1" max="1" width="4.28515625" style="88" customWidth="1"/>
    <col min="2" max="2" width="36.7109375" style="88" customWidth="1"/>
    <col min="3" max="3" width="10.42578125" bestFit="1" customWidth="1"/>
    <col min="4" max="4" width="12.28515625" style="137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3" bestFit="1" customWidth="1"/>
    <col min="10" max="11" width="11.5703125" style="53" customWidth="1"/>
    <col min="14" max="14" width="9.5703125" bestFit="1" customWidth="1"/>
  </cols>
  <sheetData>
    <row r="1" spans="1:23" x14ac:dyDescent="0.2">
      <c r="A1" s="52" t="s">
        <v>208</v>
      </c>
      <c r="B1" s="52"/>
      <c r="C1" s="140"/>
      <c r="D1" s="54" t="s">
        <v>102</v>
      </c>
      <c r="E1" s="55" t="s">
        <v>103</v>
      </c>
      <c r="F1" s="56" t="s">
        <v>104</v>
      </c>
      <c r="G1" s="56" t="s">
        <v>105</v>
      </c>
      <c r="H1" s="57" t="s">
        <v>106</v>
      </c>
      <c r="I1" s="58" t="s">
        <v>107</v>
      </c>
      <c r="J1" s="172" t="s">
        <v>265</v>
      </c>
      <c r="K1" s="172" t="s">
        <v>267</v>
      </c>
      <c r="L1" s="65" t="s">
        <v>108</v>
      </c>
    </row>
    <row r="2" spans="1:23" x14ac:dyDescent="0.2">
      <c r="A2" s="60" t="s">
        <v>1</v>
      </c>
      <c r="B2" s="61"/>
      <c r="C2" s="53"/>
      <c r="D2" s="62" t="s">
        <v>209</v>
      </c>
      <c r="E2" s="63" t="s">
        <v>210</v>
      </c>
      <c r="F2" s="64" t="s">
        <v>211</v>
      </c>
      <c r="G2" s="64" t="s">
        <v>109</v>
      </c>
      <c r="H2" s="65" t="s">
        <v>100</v>
      </c>
      <c r="I2" s="66" t="s">
        <v>212</v>
      </c>
      <c r="J2" s="172" t="s">
        <v>266</v>
      </c>
      <c r="K2" s="172" t="s">
        <v>268</v>
      </c>
      <c r="L2" s="53"/>
      <c r="W2" s="67"/>
    </row>
    <row r="3" spans="1:23" ht="15" x14ac:dyDescent="0.25">
      <c r="A3" s="60" t="s">
        <v>110</v>
      </c>
      <c r="B3" s="61"/>
      <c r="C3" s="140"/>
      <c r="D3" s="68"/>
      <c r="E3" s="69"/>
      <c r="F3" s="70"/>
      <c r="G3" s="70"/>
      <c r="H3" s="69"/>
      <c r="I3" s="69"/>
      <c r="L3" s="59"/>
      <c r="W3" s="71"/>
    </row>
    <row r="4" spans="1:23" x14ac:dyDescent="0.2">
      <c r="A4" s="60"/>
      <c r="B4" s="61" t="s">
        <v>111</v>
      </c>
      <c r="C4" s="53"/>
      <c r="D4" s="73">
        <v>10479</v>
      </c>
      <c r="E4" s="53">
        <v>10710</v>
      </c>
      <c r="F4" s="72">
        <v>5994</v>
      </c>
      <c r="G4" s="72">
        <v>10269</v>
      </c>
      <c r="H4" s="73">
        <f>SUM(G4-E4)</f>
        <v>-441</v>
      </c>
      <c r="I4" s="140">
        <v>11500</v>
      </c>
      <c r="J4" s="173">
        <f>I4/E4</f>
        <v>1.0737628384687208</v>
      </c>
      <c r="K4" s="173">
        <f>I4/G4</f>
        <v>1.1198753530041874</v>
      </c>
      <c r="L4" s="74" t="s">
        <v>243</v>
      </c>
      <c r="M4" s="75"/>
      <c r="N4" s="67"/>
      <c r="O4" s="71"/>
    </row>
    <row r="5" spans="1:23" x14ac:dyDescent="0.2">
      <c r="A5" s="60"/>
      <c r="B5" s="61" t="s">
        <v>250</v>
      </c>
      <c r="C5" s="53"/>
      <c r="D5" s="73"/>
      <c r="E5" s="53"/>
      <c r="F5" s="72"/>
      <c r="G5" s="76">
        <v>650</v>
      </c>
      <c r="H5" s="73">
        <f t="shared" ref="H5:H39" si="0">SUM(G5-E5)</f>
        <v>650</v>
      </c>
      <c r="I5" s="140"/>
      <c r="J5" s="173" t="e">
        <f t="shared" ref="J5:J68" si="1">I5/E5</f>
        <v>#DIV/0!</v>
      </c>
      <c r="K5" s="173">
        <f t="shared" ref="K5:K68" si="2">I5/G5</f>
        <v>0</v>
      </c>
      <c r="L5" s="59" t="s">
        <v>242</v>
      </c>
      <c r="M5" s="75"/>
    </row>
    <row r="6" spans="1:23" x14ac:dyDescent="0.2">
      <c r="A6" s="60"/>
      <c r="B6" s="61" t="s">
        <v>113</v>
      </c>
      <c r="C6" s="53"/>
      <c r="D6" s="73">
        <v>324</v>
      </c>
      <c r="E6" s="53">
        <v>324</v>
      </c>
      <c r="F6" s="72">
        <v>182</v>
      </c>
      <c r="G6" s="72">
        <v>324</v>
      </c>
      <c r="H6" s="73">
        <f t="shared" si="0"/>
        <v>0</v>
      </c>
      <c r="I6" s="140">
        <v>350</v>
      </c>
      <c r="J6" s="173">
        <f t="shared" si="1"/>
        <v>1.0802469135802468</v>
      </c>
      <c r="K6" s="173">
        <f t="shared" si="2"/>
        <v>1.0802469135802468</v>
      </c>
      <c r="L6" s="59"/>
      <c r="M6" s="75"/>
    </row>
    <row r="7" spans="1:23" x14ac:dyDescent="0.2">
      <c r="A7" s="61"/>
      <c r="B7" s="61" t="s">
        <v>114</v>
      </c>
      <c r="C7" s="53"/>
      <c r="D7" s="73">
        <v>130</v>
      </c>
      <c r="E7" s="53">
        <v>120</v>
      </c>
      <c r="F7" s="72">
        <v>44</v>
      </c>
      <c r="G7" s="72">
        <v>62</v>
      </c>
      <c r="H7" s="73">
        <f t="shared" si="0"/>
        <v>-58</v>
      </c>
      <c r="I7" s="140">
        <v>120</v>
      </c>
      <c r="J7" s="173">
        <f t="shared" si="1"/>
        <v>1</v>
      </c>
      <c r="K7" s="173">
        <f t="shared" si="2"/>
        <v>1.935483870967742</v>
      </c>
      <c r="L7" s="59"/>
      <c r="M7" s="75"/>
    </row>
    <row r="8" spans="1:23" ht="14.25" customHeight="1" x14ac:dyDescent="0.2">
      <c r="A8" s="77"/>
      <c r="B8" s="61" t="s">
        <v>115</v>
      </c>
      <c r="C8" s="59"/>
      <c r="D8" s="73">
        <v>0</v>
      </c>
      <c r="E8" s="53">
        <v>400</v>
      </c>
      <c r="F8" s="72">
        <v>0</v>
      </c>
      <c r="G8" s="72">
        <v>0</v>
      </c>
      <c r="H8" s="73">
        <f t="shared" si="0"/>
        <v>-400</v>
      </c>
      <c r="I8" s="140">
        <v>400</v>
      </c>
      <c r="J8" s="173">
        <f t="shared" si="1"/>
        <v>1</v>
      </c>
      <c r="K8" s="173" t="e">
        <f t="shared" si="2"/>
        <v>#DIV/0!</v>
      </c>
      <c r="L8" s="59"/>
      <c r="M8" s="75"/>
    </row>
    <row r="9" spans="1:23" x14ac:dyDescent="0.2">
      <c r="A9" s="60" t="s">
        <v>116</v>
      </c>
      <c r="B9" s="61"/>
      <c r="C9" s="53"/>
      <c r="D9" s="73"/>
      <c r="E9" s="53"/>
      <c r="F9" s="72"/>
      <c r="G9" s="72"/>
      <c r="H9" s="73"/>
      <c r="I9" s="140"/>
      <c r="J9" s="173"/>
      <c r="K9" s="173"/>
      <c r="L9" s="59"/>
      <c r="M9" s="75"/>
    </row>
    <row r="10" spans="1:23" x14ac:dyDescent="0.2">
      <c r="A10" s="60"/>
      <c r="B10" s="61" t="s">
        <v>117</v>
      </c>
      <c r="C10" s="53"/>
      <c r="D10" s="73">
        <v>275</v>
      </c>
      <c r="E10" s="53">
        <v>275</v>
      </c>
      <c r="F10" s="72">
        <v>285</v>
      </c>
      <c r="G10" s="72">
        <v>285</v>
      </c>
      <c r="H10" s="73">
        <f t="shared" si="0"/>
        <v>10</v>
      </c>
      <c r="I10" s="140">
        <v>310</v>
      </c>
      <c r="J10" s="173">
        <f t="shared" si="1"/>
        <v>1.1272727272727272</v>
      </c>
      <c r="K10" s="173">
        <f t="shared" si="2"/>
        <v>1.0877192982456141</v>
      </c>
      <c r="L10" s="59"/>
      <c r="M10" s="75"/>
    </row>
    <row r="11" spans="1:23" ht="15" customHeight="1" x14ac:dyDescent="0.2">
      <c r="A11" s="60"/>
      <c r="B11" s="61" t="s">
        <v>118</v>
      </c>
      <c r="C11" s="53"/>
      <c r="D11" s="73">
        <v>300</v>
      </c>
      <c r="E11" s="53">
        <v>300</v>
      </c>
      <c r="F11" s="72">
        <v>300</v>
      </c>
      <c r="G11" s="72">
        <v>300</v>
      </c>
      <c r="H11" s="73">
        <f t="shared" si="0"/>
        <v>0</v>
      </c>
      <c r="I11" s="140">
        <v>320</v>
      </c>
      <c r="J11" s="173">
        <f t="shared" si="1"/>
        <v>1.0666666666666667</v>
      </c>
      <c r="K11" s="173">
        <f t="shared" si="2"/>
        <v>1.0666666666666667</v>
      </c>
      <c r="L11" s="59" t="s">
        <v>119</v>
      </c>
      <c r="M11" s="75"/>
    </row>
    <row r="12" spans="1:23" ht="15" customHeight="1" x14ac:dyDescent="0.2">
      <c r="A12" s="60"/>
      <c r="B12" s="61" t="s">
        <v>120</v>
      </c>
      <c r="C12" s="53"/>
      <c r="D12" s="73">
        <v>105</v>
      </c>
      <c r="E12" s="53">
        <v>165</v>
      </c>
      <c r="F12" s="72">
        <v>100</v>
      </c>
      <c r="G12" s="72">
        <v>100</v>
      </c>
      <c r="H12" s="73">
        <f t="shared" si="0"/>
        <v>-65</v>
      </c>
      <c r="I12" s="140">
        <v>100</v>
      </c>
      <c r="J12" s="173">
        <f t="shared" si="1"/>
        <v>0.60606060606060608</v>
      </c>
      <c r="K12" s="173">
        <f t="shared" si="2"/>
        <v>1</v>
      </c>
      <c r="L12" s="59"/>
      <c r="M12" s="75"/>
    </row>
    <row r="13" spans="1:23" ht="15" customHeight="1" x14ac:dyDescent="0.2">
      <c r="A13" s="61"/>
      <c r="B13" s="61" t="s">
        <v>121</v>
      </c>
      <c r="C13" s="53"/>
      <c r="D13" s="73">
        <v>455</v>
      </c>
      <c r="E13" s="53">
        <v>464</v>
      </c>
      <c r="F13" s="72">
        <v>461</v>
      </c>
      <c r="G13" s="78">
        <v>461</v>
      </c>
      <c r="H13" s="73">
        <f t="shared" si="0"/>
        <v>-3</v>
      </c>
      <c r="I13" s="140">
        <v>501</v>
      </c>
      <c r="J13" s="173">
        <f t="shared" si="1"/>
        <v>1.0797413793103448</v>
      </c>
      <c r="K13" s="173">
        <f t="shared" si="2"/>
        <v>1.086767895878525</v>
      </c>
      <c r="L13" s="79">
        <v>8.7999999999999995E-2</v>
      </c>
      <c r="M13" s="75"/>
    </row>
    <row r="14" spans="1:23" ht="15" customHeight="1" x14ac:dyDescent="0.2">
      <c r="A14" s="61"/>
      <c r="B14" s="61" t="s">
        <v>122</v>
      </c>
      <c r="C14" s="53"/>
      <c r="D14" s="73">
        <v>35</v>
      </c>
      <c r="E14" s="53">
        <v>35</v>
      </c>
      <c r="F14" s="72">
        <v>35</v>
      </c>
      <c r="G14" s="78">
        <v>35</v>
      </c>
      <c r="H14" s="73">
        <f t="shared" si="0"/>
        <v>0</v>
      </c>
      <c r="I14" s="140">
        <v>35</v>
      </c>
      <c r="J14" s="173">
        <f t="shared" si="1"/>
        <v>1</v>
      </c>
      <c r="K14" s="173">
        <f t="shared" si="2"/>
        <v>1</v>
      </c>
      <c r="L14" s="59"/>
      <c r="M14" s="75"/>
    </row>
    <row r="15" spans="1:23" ht="15" customHeight="1" x14ac:dyDescent="0.2">
      <c r="A15" s="60"/>
      <c r="B15" s="61" t="s">
        <v>123</v>
      </c>
      <c r="C15" s="53"/>
      <c r="D15" s="73">
        <v>1055</v>
      </c>
      <c r="E15" s="53">
        <v>1200</v>
      </c>
      <c r="F15" s="72">
        <v>1137</v>
      </c>
      <c r="G15" s="72">
        <v>1137</v>
      </c>
      <c r="H15" s="73">
        <f t="shared" si="0"/>
        <v>-63</v>
      </c>
      <c r="I15" s="140">
        <v>1200</v>
      </c>
      <c r="J15" s="173">
        <f t="shared" si="1"/>
        <v>1</v>
      </c>
      <c r="K15" s="173">
        <f t="shared" si="2"/>
        <v>1.0554089709762533</v>
      </c>
      <c r="L15" s="59" t="s">
        <v>252</v>
      </c>
      <c r="M15" s="75"/>
    </row>
    <row r="16" spans="1:23" ht="15" customHeight="1" x14ac:dyDescent="0.2">
      <c r="A16" s="60"/>
      <c r="B16" s="61" t="s">
        <v>124</v>
      </c>
      <c r="C16" s="53"/>
      <c r="D16" s="73">
        <v>0</v>
      </c>
      <c r="E16" s="53">
        <v>100</v>
      </c>
      <c r="F16" s="72">
        <v>0</v>
      </c>
      <c r="G16" s="72">
        <v>0</v>
      </c>
      <c r="H16" s="73">
        <f t="shared" si="0"/>
        <v>-100</v>
      </c>
      <c r="I16" s="140">
        <v>100</v>
      </c>
      <c r="J16" s="173">
        <f t="shared" si="1"/>
        <v>1</v>
      </c>
      <c r="K16" s="173" t="e">
        <f t="shared" si="2"/>
        <v>#DIV/0!</v>
      </c>
      <c r="L16" s="59"/>
      <c r="M16" s="75"/>
    </row>
    <row r="17" spans="1:13" ht="15" customHeight="1" x14ac:dyDescent="0.2">
      <c r="A17" s="60"/>
      <c r="B17" s="61" t="s">
        <v>125</v>
      </c>
      <c r="C17" s="53"/>
      <c r="D17" s="73">
        <v>363</v>
      </c>
      <c r="E17" s="53">
        <v>100</v>
      </c>
      <c r="F17" s="72">
        <v>218</v>
      </c>
      <c r="G17" s="72">
        <v>388</v>
      </c>
      <c r="H17" s="73">
        <f t="shared" si="0"/>
        <v>288</v>
      </c>
      <c r="I17" s="140">
        <v>400</v>
      </c>
      <c r="J17" s="173">
        <f t="shared" si="1"/>
        <v>4</v>
      </c>
      <c r="K17" s="173">
        <f t="shared" si="2"/>
        <v>1.0309278350515463</v>
      </c>
      <c r="L17" s="80"/>
      <c r="M17" s="75"/>
    </row>
    <row r="18" spans="1:13" ht="15" customHeight="1" x14ac:dyDescent="0.2">
      <c r="A18" s="61"/>
      <c r="B18" s="61" t="s">
        <v>126</v>
      </c>
      <c r="C18" s="53"/>
      <c r="D18" s="73">
        <v>728</v>
      </c>
      <c r="E18" s="53">
        <v>500</v>
      </c>
      <c r="F18" s="72">
        <v>76</v>
      </c>
      <c r="G18" s="72">
        <v>266</v>
      </c>
      <c r="H18" s="73">
        <f t="shared" si="0"/>
        <v>-234</v>
      </c>
      <c r="I18" s="140">
        <v>266</v>
      </c>
      <c r="J18" s="173">
        <f t="shared" si="1"/>
        <v>0.53200000000000003</v>
      </c>
      <c r="K18" s="173">
        <f t="shared" si="2"/>
        <v>1</v>
      </c>
      <c r="L18" s="80" t="s">
        <v>112</v>
      </c>
      <c r="M18" s="75"/>
    </row>
    <row r="19" spans="1:13" ht="15" customHeight="1" x14ac:dyDescent="0.2">
      <c r="A19" s="61"/>
      <c r="B19" s="61" t="s">
        <v>127</v>
      </c>
      <c r="C19" s="53"/>
      <c r="D19" s="73">
        <v>334</v>
      </c>
      <c r="E19" s="53">
        <v>400</v>
      </c>
      <c r="F19" s="72">
        <v>196</v>
      </c>
      <c r="G19" s="72">
        <v>356</v>
      </c>
      <c r="H19" s="73">
        <f t="shared" si="0"/>
        <v>-44</v>
      </c>
      <c r="I19" s="140">
        <v>400</v>
      </c>
      <c r="J19" s="173">
        <f t="shared" si="1"/>
        <v>1</v>
      </c>
      <c r="K19" s="173">
        <f t="shared" si="2"/>
        <v>1.1235955056179776</v>
      </c>
      <c r="L19" s="80" t="s">
        <v>253</v>
      </c>
      <c r="M19" s="75"/>
    </row>
    <row r="20" spans="1:13" ht="15" customHeight="1" x14ac:dyDescent="0.2">
      <c r="A20" s="61"/>
      <c r="B20" s="61" t="s">
        <v>128</v>
      </c>
      <c r="C20" s="53"/>
      <c r="D20" s="73">
        <v>409</v>
      </c>
      <c r="E20" s="53">
        <v>500</v>
      </c>
      <c r="F20" s="72">
        <v>65</v>
      </c>
      <c r="G20" s="72">
        <v>438</v>
      </c>
      <c r="H20" s="73">
        <f t="shared" si="0"/>
        <v>-62</v>
      </c>
      <c r="I20" s="140">
        <v>500</v>
      </c>
      <c r="J20" s="173">
        <f t="shared" si="1"/>
        <v>1</v>
      </c>
      <c r="K20" s="173">
        <f t="shared" si="2"/>
        <v>1.1415525114155252</v>
      </c>
      <c r="L20" s="80" t="s">
        <v>129</v>
      </c>
      <c r="M20" s="75"/>
    </row>
    <row r="21" spans="1:13" ht="15" customHeight="1" x14ac:dyDescent="0.2">
      <c r="A21" s="60"/>
      <c r="B21" s="61"/>
      <c r="C21" s="53"/>
      <c r="D21" s="73"/>
      <c r="E21" s="53"/>
      <c r="F21" s="72"/>
      <c r="G21" s="78"/>
      <c r="H21" s="73"/>
      <c r="J21" s="173"/>
      <c r="K21" s="173"/>
      <c r="L21" s="80"/>
      <c r="M21" s="75"/>
    </row>
    <row r="22" spans="1:13" ht="13.5" customHeight="1" x14ac:dyDescent="0.2">
      <c r="A22" s="61"/>
      <c r="B22" s="61" t="s">
        <v>241</v>
      </c>
      <c r="C22" s="53"/>
      <c r="D22" s="73"/>
      <c r="E22" s="53"/>
      <c r="F22" s="72">
        <v>117</v>
      </c>
      <c r="G22" s="72">
        <v>117</v>
      </c>
      <c r="H22" s="73">
        <f t="shared" si="0"/>
        <v>117</v>
      </c>
      <c r="J22" s="173"/>
      <c r="K22" s="173"/>
      <c r="L22" s="59"/>
      <c r="M22" s="75"/>
    </row>
    <row r="23" spans="1:13" ht="14.25" customHeight="1" x14ac:dyDescent="0.2">
      <c r="A23" s="77"/>
      <c r="B23" s="61" t="s">
        <v>182</v>
      </c>
      <c r="C23" s="59"/>
      <c r="D23" s="73"/>
      <c r="E23" s="53"/>
      <c r="F23" s="73"/>
      <c r="G23" s="73"/>
      <c r="H23" s="73">
        <f t="shared" si="0"/>
        <v>0</v>
      </c>
      <c r="J23" s="173"/>
      <c r="K23" s="173"/>
      <c r="L23" s="80" t="s">
        <v>185</v>
      </c>
      <c r="M23" s="75"/>
    </row>
    <row r="24" spans="1:13" ht="14.25" customHeight="1" x14ac:dyDescent="0.2">
      <c r="A24" s="77"/>
      <c r="B24" s="61"/>
      <c r="C24" s="53"/>
      <c r="D24" s="73"/>
      <c r="E24" s="53"/>
      <c r="F24" s="73"/>
      <c r="G24" s="73"/>
      <c r="H24" s="73">
        <f t="shared" si="0"/>
        <v>0</v>
      </c>
      <c r="J24" s="173"/>
      <c r="K24" s="173"/>
      <c r="L24" s="80"/>
      <c r="M24" s="75"/>
    </row>
    <row r="25" spans="1:13" x14ac:dyDescent="0.2">
      <c r="A25" s="81" t="s">
        <v>130</v>
      </c>
      <c r="B25" s="61"/>
      <c r="C25" s="53"/>
      <c r="D25" s="73"/>
      <c r="E25" s="53"/>
      <c r="F25" s="72"/>
      <c r="G25" s="72"/>
      <c r="H25" s="73">
        <f t="shared" si="0"/>
        <v>0</v>
      </c>
      <c r="J25" s="173"/>
      <c r="K25" s="173"/>
      <c r="L25" s="59"/>
      <c r="M25" s="75"/>
    </row>
    <row r="26" spans="1:13" x14ac:dyDescent="0.2">
      <c r="A26" s="77"/>
      <c r="B26" s="82" t="s">
        <v>131</v>
      </c>
      <c r="C26" s="53"/>
      <c r="D26" s="73">
        <v>461</v>
      </c>
      <c r="E26" s="53">
        <v>200</v>
      </c>
      <c r="F26" s="72">
        <v>370</v>
      </c>
      <c r="G26" s="72">
        <v>370</v>
      </c>
      <c r="H26" s="73">
        <f t="shared" si="0"/>
        <v>170</v>
      </c>
      <c r="I26" s="140">
        <v>200</v>
      </c>
      <c r="J26" s="173">
        <f t="shared" si="1"/>
        <v>1</v>
      </c>
      <c r="K26" s="173">
        <f t="shared" si="2"/>
        <v>0.54054054054054057</v>
      </c>
      <c r="L26" s="80" t="s">
        <v>132</v>
      </c>
      <c r="M26" s="75"/>
    </row>
    <row r="27" spans="1:13" ht="14.25" customHeight="1" x14ac:dyDescent="0.2">
      <c r="A27" s="77"/>
      <c r="B27" s="83" t="s">
        <v>133</v>
      </c>
      <c r="C27" s="53"/>
      <c r="D27" s="73">
        <v>2344</v>
      </c>
      <c r="E27" s="53">
        <v>2000</v>
      </c>
      <c r="F27" s="72">
        <v>1750</v>
      </c>
      <c r="G27" s="72">
        <v>2450</v>
      </c>
      <c r="H27" s="73">
        <f t="shared" si="0"/>
        <v>450</v>
      </c>
      <c r="I27" s="140">
        <v>2560</v>
      </c>
      <c r="J27" s="173">
        <f t="shared" si="1"/>
        <v>1.28</v>
      </c>
      <c r="K27" s="173">
        <f t="shared" si="2"/>
        <v>1.0448979591836736</v>
      </c>
      <c r="L27" s="84"/>
      <c r="M27" s="75"/>
    </row>
    <row r="28" spans="1:13" ht="14.25" customHeight="1" x14ac:dyDescent="0.2">
      <c r="A28" s="61"/>
      <c r="B28" s="83" t="s">
        <v>134</v>
      </c>
      <c r="C28" s="53"/>
      <c r="D28" s="73">
        <v>260</v>
      </c>
      <c r="E28" s="53">
        <v>500</v>
      </c>
      <c r="F28" s="72">
        <v>861</v>
      </c>
      <c r="G28" s="72">
        <v>1411</v>
      </c>
      <c r="H28" s="73">
        <f t="shared" si="0"/>
        <v>911</v>
      </c>
      <c r="I28" s="140">
        <v>2300</v>
      </c>
      <c r="J28" s="173">
        <f t="shared" si="1"/>
        <v>4.5999999999999996</v>
      </c>
      <c r="K28" s="173">
        <f t="shared" si="2"/>
        <v>1.630049610205528</v>
      </c>
      <c r="L28" s="80" t="s">
        <v>254</v>
      </c>
      <c r="M28" s="75"/>
    </row>
    <row r="29" spans="1:13" ht="14.25" customHeight="1" x14ac:dyDescent="0.2">
      <c r="B29" s="52" t="s">
        <v>135</v>
      </c>
      <c r="C29" s="53"/>
      <c r="D29" s="73">
        <v>2344</v>
      </c>
      <c r="E29" s="53">
        <v>2000</v>
      </c>
      <c r="F29" s="72">
        <v>1100</v>
      </c>
      <c r="G29" s="72">
        <v>1320</v>
      </c>
      <c r="H29" s="73">
        <f t="shared" si="0"/>
        <v>-680</v>
      </c>
      <c r="I29" s="140">
        <v>1440</v>
      </c>
      <c r="J29" s="173">
        <f t="shared" si="1"/>
        <v>0.72</v>
      </c>
      <c r="K29" s="173">
        <f t="shared" si="2"/>
        <v>1.0909090909090908</v>
      </c>
      <c r="L29" s="80"/>
      <c r="M29" s="75"/>
    </row>
    <row r="30" spans="1:13" ht="14.25" customHeight="1" x14ac:dyDescent="0.2">
      <c r="B30" s="52" t="s">
        <v>184</v>
      </c>
      <c r="C30" s="53"/>
      <c r="D30" s="73">
        <v>303</v>
      </c>
      <c r="E30" s="53">
        <v>610</v>
      </c>
      <c r="F30" s="72">
        <v>91</v>
      </c>
      <c r="G30" s="72">
        <v>150</v>
      </c>
      <c r="H30" s="73">
        <f t="shared" si="0"/>
        <v>-460</v>
      </c>
      <c r="I30" s="140">
        <v>300</v>
      </c>
      <c r="J30" s="173">
        <f t="shared" si="1"/>
        <v>0.49180327868852458</v>
      </c>
      <c r="K30" s="173">
        <f t="shared" si="2"/>
        <v>2</v>
      </c>
      <c r="L30" s="80" t="s">
        <v>255</v>
      </c>
      <c r="M30" s="75"/>
    </row>
    <row r="31" spans="1:13" ht="14.25" customHeight="1" x14ac:dyDescent="0.2">
      <c r="A31" s="60" t="s">
        <v>136</v>
      </c>
      <c r="B31" s="61"/>
      <c r="C31" s="59"/>
      <c r="D31" s="73">
        <v>1200</v>
      </c>
      <c r="E31" s="53">
        <v>1100</v>
      </c>
      <c r="F31" s="72">
        <v>350</v>
      </c>
      <c r="G31" s="72">
        <v>550</v>
      </c>
      <c r="H31" s="73">
        <f t="shared" si="0"/>
        <v>-550</v>
      </c>
      <c r="I31" s="140">
        <v>1100</v>
      </c>
      <c r="J31" s="173">
        <f t="shared" si="1"/>
        <v>1</v>
      </c>
      <c r="K31" s="173">
        <f t="shared" si="2"/>
        <v>2</v>
      </c>
      <c r="L31" s="80" t="s">
        <v>256</v>
      </c>
      <c r="M31" s="75"/>
    </row>
    <row r="32" spans="1:13" x14ac:dyDescent="0.2">
      <c r="A32" s="60" t="s">
        <v>137</v>
      </c>
      <c r="B32" s="61"/>
      <c r="C32" s="53"/>
      <c r="D32" s="73"/>
      <c r="E32" s="53"/>
      <c r="F32" s="72"/>
      <c r="G32" s="72"/>
      <c r="H32" s="73"/>
      <c r="J32" s="173"/>
      <c r="K32" s="173"/>
      <c r="L32" s="80"/>
      <c r="M32" s="75"/>
    </row>
    <row r="33" spans="1:15" ht="12.6" customHeight="1" x14ac:dyDescent="0.2">
      <c r="A33" s="61"/>
      <c r="B33" s="61" t="s">
        <v>138</v>
      </c>
      <c r="C33" s="53"/>
      <c r="D33" s="73">
        <v>1423</v>
      </c>
      <c r="E33" s="53">
        <v>2000</v>
      </c>
      <c r="F33" s="72">
        <v>791</v>
      </c>
      <c r="G33" s="72">
        <v>1360</v>
      </c>
      <c r="H33" s="73">
        <f t="shared" si="0"/>
        <v>-640</v>
      </c>
      <c r="I33" s="140">
        <v>5000</v>
      </c>
      <c r="J33" s="173">
        <f t="shared" si="1"/>
        <v>2.5</v>
      </c>
      <c r="K33" s="173">
        <f t="shared" si="2"/>
        <v>3.6764705882352939</v>
      </c>
      <c r="L33" s="80" t="s">
        <v>269</v>
      </c>
      <c r="M33" s="75"/>
    </row>
    <row r="34" spans="1:15" ht="14.25" customHeight="1" x14ac:dyDescent="0.2">
      <c r="A34" s="77"/>
      <c r="B34" s="61" t="s">
        <v>139</v>
      </c>
      <c r="C34" s="61"/>
      <c r="D34" s="72">
        <v>200</v>
      </c>
      <c r="E34" s="53">
        <v>280</v>
      </c>
      <c r="F34" s="72">
        <v>470</v>
      </c>
      <c r="G34" s="72">
        <v>940</v>
      </c>
      <c r="H34" s="73">
        <f t="shared" si="0"/>
        <v>660</v>
      </c>
      <c r="I34" s="140">
        <v>940</v>
      </c>
      <c r="J34" s="173">
        <f t="shared" si="1"/>
        <v>3.3571428571428572</v>
      </c>
      <c r="K34" s="173">
        <f t="shared" si="2"/>
        <v>1</v>
      </c>
      <c r="L34" s="61" t="s">
        <v>257</v>
      </c>
      <c r="M34" s="75"/>
    </row>
    <row r="35" spans="1:15" ht="14.25" customHeight="1" x14ac:dyDescent="0.2">
      <c r="A35" s="77"/>
      <c r="B35" s="61" t="s">
        <v>140</v>
      </c>
      <c r="C35" s="28"/>
      <c r="D35" s="72"/>
      <c r="E35" s="53">
        <v>100</v>
      </c>
      <c r="F35" s="72">
        <v>0</v>
      </c>
      <c r="G35" s="72">
        <v>0</v>
      </c>
      <c r="H35" s="73">
        <f t="shared" si="0"/>
        <v>-100</v>
      </c>
      <c r="I35" s="53" t="s">
        <v>112</v>
      </c>
      <c r="J35" s="173" t="e">
        <f t="shared" si="1"/>
        <v>#VALUE!</v>
      </c>
      <c r="K35" s="173" t="e">
        <f t="shared" si="2"/>
        <v>#VALUE!</v>
      </c>
      <c r="L35" s="61" t="s">
        <v>141</v>
      </c>
      <c r="M35" s="75"/>
    </row>
    <row r="36" spans="1:15" ht="14.25" customHeight="1" x14ac:dyDescent="0.2">
      <c r="A36" s="60" t="s">
        <v>142</v>
      </c>
      <c r="B36" s="61"/>
      <c r="C36" s="28"/>
      <c r="D36" s="72"/>
      <c r="E36" s="53"/>
      <c r="F36" s="72"/>
      <c r="G36" s="72"/>
      <c r="H36" s="73"/>
      <c r="J36" s="173"/>
      <c r="K36" s="173"/>
      <c r="L36" s="61" t="s">
        <v>258</v>
      </c>
      <c r="M36" s="75"/>
    </row>
    <row r="37" spans="1:15" x14ac:dyDescent="0.2">
      <c r="A37" s="77"/>
      <c r="B37" s="61" t="s">
        <v>259</v>
      </c>
      <c r="C37" s="53"/>
      <c r="D37" s="72"/>
      <c r="E37" s="53">
        <v>150</v>
      </c>
      <c r="F37" s="72"/>
      <c r="G37" s="72">
        <v>150</v>
      </c>
      <c r="H37" s="73">
        <f t="shared" si="0"/>
        <v>0</v>
      </c>
      <c r="I37" s="140">
        <v>200</v>
      </c>
      <c r="J37" s="173">
        <f t="shared" si="1"/>
        <v>1.3333333333333333</v>
      </c>
      <c r="K37" s="173">
        <f t="shared" si="2"/>
        <v>1.3333333333333333</v>
      </c>
      <c r="L37" s="85"/>
      <c r="M37" s="75"/>
    </row>
    <row r="38" spans="1:15" s="28" customFormat="1" x14ac:dyDescent="0.2">
      <c r="A38" s="61"/>
      <c r="B38" s="61" t="s">
        <v>143</v>
      </c>
      <c r="D38" s="72">
        <v>46</v>
      </c>
      <c r="E38" s="28">
        <v>50</v>
      </c>
      <c r="F38" s="72">
        <v>50</v>
      </c>
      <c r="G38" s="72">
        <v>50</v>
      </c>
      <c r="H38" s="72">
        <f t="shared" si="0"/>
        <v>0</v>
      </c>
      <c r="I38" s="140">
        <v>50</v>
      </c>
      <c r="J38" s="173">
        <f t="shared" si="1"/>
        <v>1</v>
      </c>
      <c r="K38" s="173">
        <f t="shared" si="2"/>
        <v>1</v>
      </c>
      <c r="L38" s="61"/>
      <c r="M38" s="61"/>
    </row>
    <row r="39" spans="1:15" s="28" customFormat="1" x14ac:dyDescent="0.2">
      <c r="A39" s="61"/>
      <c r="B39" s="61" t="s">
        <v>183</v>
      </c>
      <c r="D39" s="72"/>
      <c r="E39" s="28">
        <v>200</v>
      </c>
      <c r="F39" s="72"/>
      <c r="G39" s="72">
        <v>200</v>
      </c>
      <c r="H39" s="72">
        <f t="shared" si="0"/>
        <v>0</v>
      </c>
      <c r="I39" s="140">
        <v>200</v>
      </c>
      <c r="J39" s="173">
        <f t="shared" si="1"/>
        <v>1</v>
      </c>
      <c r="K39" s="173">
        <f t="shared" si="2"/>
        <v>1</v>
      </c>
      <c r="L39" s="61"/>
      <c r="M39" s="61"/>
    </row>
    <row r="40" spans="1:15" s="28" customFormat="1" ht="18" customHeight="1" x14ac:dyDescent="0.2">
      <c r="A40" s="61"/>
      <c r="B40" s="86" t="s">
        <v>181</v>
      </c>
      <c r="C40" s="53" t="s">
        <v>186</v>
      </c>
      <c r="D40" s="123">
        <f>SUM(D4:D39)</f>
        <v>23573</v>
      </c>
      <c r="E40" s="123">
        <f>SUM(E4:E39)</f>
        <v>24783</v>
      </c>
      <c r="F40" s="123">
        <f>SUM(F4:F39)</f>
        <v>15043</v>
      </c>
      <c r="G40" s="123">
        <f>SUM(G4:G39)</f>
        <v>24139</v>
      </c>
      <c r="H40" s="123">
        <f t="shared" ref="H40:H56" si="3">SUM(G40-E40)</f>
        <v>-644</v>
      </c>
      <c r="I40" s="123">
        <f>SUM(I4:I39)</f>
        <v>30792</v>
      </c>
      <c r="J40" s="173">
        <f t="shared" si="1"/>
        <v>1.2424645926643263</v>
      </c>
      <c r="K40" s="173">
        <f t="shared" si="2"/>
        <v>1.2756120800364554</v>
      </c>
      <c r="L40" s="74">
        <f>SUM(I40-E40)</f>
        <v>6009</v>
      </c>
      <c r="M40" s="61"/>
      <c r="N40" s="49"/>
    </row>
    <row r="41" spans="1:15" s="28" customFormat="1" ht="18" customHeight="1" x14ac:dyDescent="0.25">
      <c r="A41" s="88"/>
      <c r="B41" s="89"/>
      <c r="C41" s="53"/>
      <c r="D41" s="90"/>
      <c r="E41" s="72"/>
      <c r="F41" s="90"/>
      <c r="G41" s="90"/>
      <c r="H41" s="90"/>
      <c r="I41" s="90"/>
      <c r="J41" s="173" t="e">
        <f t="shared" si="1"/>
        <v>#DIV/0!</v>
      </c>
      <c r="K41" s="173"/>
      <c r="L41" s="59"/>
      <c r="M41" s="61"/>
    </row>
    <row r="42" spans="1:15" ht="14.25" customHeight="1" x14ac:dyDescent="0.2">
      <c r="A42" s="60" t="s">
        <v>144</v>
      </c>
      <c r="B42" s="61"/>
      <c r="C42" s="59"/>
      <c r="D42" s="90"/>
      <c r="E42" s="73"/>
      <c r="F42" s="90" t="s">
        <v>275</v>
      </c>
      <c r="G42" s="90">
        <v>3829</v>
      </c>
      <c r="H42" s="91"/>
      <c r="I42" s="92"/>
      <c r="J42" s="173" t="e">
        <f t="shared" si="1"/>
        <v>#DIV/0!</v>
      </c>
      <c r="K42" s="173"/>
      <c r="L42" s="80"/>
      <c r="M42" s="75"/>
      <c r="N42" s="75"/>
    </row>
    <row r="43" spans="1:15" x14ac:dyDescent="0.2">
      <c r="A43" s="61"/>
      <c r="B43" s="61" t="s">
        <v>145</v>
      </c>
      <c r="C43" s="127"/>
      <c r="D43" s="72">
        <v>1075</v>
      </c>
      <c r="E43" s="73">
        <v>3000</v>
      </c>
      <c r="F43" s="90">
        <v>2179</v>
      </c>
      <c r="G43" s="90">
        <v>0</v>
      </c>
      <c r="H43" s="93">
        <f t="shared" si="3"/>
        <v>-3000</v>
      </c>
      <c r="I43" s="94">
        <v>2000</v>
      </c>
      <c r="J43" s="173">
        <f t="shared" si="1"/>
        <v>0.66666666666666663</v>
      </c>
      <c r="K43" s="173" t="e">
        <f t="shared" si="2"/>
        <v>#DIV/0!</v>
      </c>
      <c r="L43" s="95"/>
      <c r="M43" s="96"/>
      <c r="N43" s="75"/>
    </row>
    <row r="44" spans="1:15" ht="14.25" customHeight="1" x14ac:dyDescent="0.2">
      <c r="A44" s="61"/>
      <c r="B44" s="61" t="s">
        <v>246</v>
      </c>
      <c r="C44" s="59"/>
      <c r="D44" s="72"/>
      <c r="E44" s="73">
        <v>200</v>
      </c>
      <c r="F44" s="90">
        <v>200</v>
      </c>
      <c r="G44" s="90">
        <v>0</v>
      </c>
      <c r="H44" s="93">
        <f t="shared" si="3"/>
        <v>-200</v>
      </c>
      <c r="I44" s="97">
        <v>200</v>
      </c>
      <c r="J44" s="173">
        <f t="shared" si="1"/>
        <v>1</v>
      </c>
      <c r="K44" s="173" t="e">
        <f t="shared" si="2"/>
        <v>#DIV/0!</v>
      </c>
      <c r="L44" s="95" t="s">
        <v>260</v>
      </c>
      <c r="M44" s="96"/>
      <c r="N44" s="75"/>
    </row>
    <row r="45" spans="1:15" x14ac:dyDescent="0.2">
      <c r="A45" s="61"/>
      <c r="B45" s="61" t="s">
        <v>52</v>
      </c>
      <c r="C45" s="59"/>
      <c r="D45" s="72">
        <v>1215</v>
      </c>
      <c r="E45" s="73">
        <v>300</v>
      </c>
      <c r="F45" s="90">
        <v>300</v>
      </c>
      <c r="G45" s="90">
        <v>0</v>
      </c>
      <c r="H45" s="93">
        <f t="shared" si="3"/>
        <v>-300</v>
      </c>
      <c r="I45" s="97">
        <v>300</v>
      </c>
      <c r="J45" s="173">
        <f t="shared" si="1"/>
        <v>1</v>
      </c>
      <c r="K45" s="173" t="e">
        <f t="shared" si="2"/>
        <v>#DIV/0!</v>
      </c>
      <c r="L45" s="84" t="s">
        <v>262</v>
      </c>
      <c r="M45" s="98"/>
      <c r="N45" s="75"/>
      <c r="O45" s="71"/>
    </row>
    <row r="46" spans="1:15" x14ac:dyDescent="0.2">
      <c r="A46" s="61"/>
      <c r="B46" s="61" t="s">
        <v>270</v>
      </c>
      <c r="C46" s="59"/>
      <c r="D46" s="90">
        <v>0</v>
      </c>
      <c r="E46" s="73">
        <v>2250</v>
      </c>
      <c r="F46" s="90">
        <v>2250</v>
      </c>
      <c r="G46" s="90">
        <v>1100</v>
      </c>
      <c r="H46" s="99">
        <f>SUM(G46-E46)</f>
        <v>-1150</v>
      </c>
      <c r="I46" s="100"/>
      <c r="J46" s="173">
        <f t="shared" si="1"/>
        <v>0</v>
      </c>
      <c r="K46" s="173">
        <f t="shared" si="2"/>
        <v>0</v>
      </c>
      <c r="L46" s="59" t="s">
        <v>263</v>
      </c>
      <c r="M46" s="75"/>
      <c r="N46" s="75"/>
    </row>
    <row r="47" spans="1:15" x14ac:dyDescent="0.2">
      <c r="A47" s="61"/>
      <c r="B47" s="61" t="s">
        <v>245</v>
      </c>
      <c r="C47" s="59"/>
      <c r="D47" s="90">
        <v>925</v>
      </c>
      <c r="E47" s="73">
        <v>500</v>
      </c>
      <c r="F47" s="90">
        <v>500</v>
      </c>
      <c r="G47" s="90">
        <v>500</v>
      </c>
      <c r="H47" s="93">
        <f t="shared" ref="H47:H49" si="4">SUM(G47-E47)</f>
        <v>0</v>
      </c>
      <c r="I47" s="100">
        <v>500</v>
      </c>
      <c r="J47" s="173">
        <f t="shared" si="1"/>
        <v>1</v>
      </c>
      <c r="K47" s="173">
        <f t="shared" si="2"/>
        <v>1</v>
      </c>
      <c r="L47" s="59" t="s">
        <v>261</v>
      </c>
      <c r="M47" s="75"/>
      <c r="N47" s="75"/>
    </row>
    <row r="48" spans="1:15" x14ac:dyDescent="0.2">
      <c r="A48" s="61"/>
      <c r="B48" s="61" t="s">
        <v>200</v>
      </c>
      <c r="C48" s="59"/>
      <c r="D48" s="90"/>
      <c r="E48" s="73">
        <v>500</v>
      </c>
      <c r="F48" s="90">
        <v>307</v>
      </c>
      <c r="G48" s="90">
        <v>307</v>
      </c>
      <c r="H48" s="93">
        <f t="shared" si="4"/>
        <v>-193</v>
      </c>
      <c r="I48" s="100"/>
      <c r="J48" s="173">
        <f t="shared" si="1"/>
        <v>0</v>
      </c>
      <c r="K48" s="173">
        <f t="shared" si="2"/>
        <v>0</v>
      </c>
      <c r="L48" s="59"/>
      <c r="M48" s="75"/>
      <c r="N48" s="75"/>
    </row>
    <row r="49" spans="1:14" ht="15" thickBot="1" x14ac:dyDescent="0.25">
      <c r="A49" s="52"/>
      <c r="B49" s="52" t="s">
        <v>190</v>
      </c>
      <c r="C49" s="59"/>
      <c r="D49" s="158">
        <f>SUM(D43:D48)</f>
        <v>3215</v>
      </c>
      <c r="E49" s="159">
        <f>SUM(E43:E48)</f>
        <v>6750</v>
      </c>
      <c r="F49" s="160">
        <f>SUM(F43:F48)</f>
        <v>5736</v>
      </c>
      <c r="G49" s="158">
        <f>SUM(G42:G48)</f>
        <v>5736</v>
      </c>
      <c r="H49" s="161">
        <f t="shared" si="4"/>
        <v>-1014</v>
      </c>
      <c r="I49" s="162">
        <f>SUM(I43:I48)</f>
        <v>3000</v>
      </c>
      <c r="J49" s="173">
        <f t="shared" si="1"/>
        <v>0.44444444444444442</v>
      </c>
      <c r="K49" s="173">
        <f t="shared" si="2"/>
        <v>0.52301255230125521</v>
      </c>
      <c r="L49" s="59" t="s">
        <v>4</v>
      </c>
      <c r="M49" s="75"/>
      <c r="N49" s="75"/>
    </row>
    <row r="50" spans="1:14" ht="15" thickTop="1" x14ac:dyDescent="0.2">
      <c r="A50" s="52"/>
      <c r="B50" s="61"/>
      <c r="C50" s="59"/>
      <c r="D50" s="153"/>
      <c r="E50" s="154"/>
      <c r="F50" s="155"/>
      <c r="G50" s="155"/>
      <c r="H50" s="156"/>
      <c r="I50" s="157"/>
      <c r="J50" s="173"/>
      <c r="K50" s="173"/>
      <c r="L50" s="59"/>
      <c r="M50" s="75"/>
      <c r="N50" s="75"/>
    </row>
    <row r="51" spans="1:14" x14ac:dyDescent="0.2">
      <c r="B51" s="138" t="s">
        <v>146</v>
      </c>
      <c r="C51" s="59"/>
      <c r="D51" s="104">
        <v>10001</v>
      </c>
      <c r="E51" s="73">
        <v>3250</v>
      </c>
      <c r="F51" s="90">
        <v>0</v>
      </c>
      <c r="G51" s="90">
        <v>0</v>
      </c>
      <c r="H51" s="93">
        <f t="shared" si="3"/>
        <v>-3250</v>
      </c>
      <c r="I51" s="100">
        <v>5500</v>
      </c>
      <c r="J51" s="173">
        <f t="shared" si="1"/>
        <v>1.6923076923076923</v>
      </c>
      <c r="K51" s="173" t="e">
        <f t="shared" si="2"/>
        <v>#DIV/0!</v>
      </c>
      <c r="L51" s="59">
        <v>5500</v>
      </c>
      <c r="M51" s="75"/>
      <c r="N51" s="75"/>
    </row>
    <row r="52" spans="1:14" x14ac:dyDescent="0.2">
      <c r="A52" s="61"/>
      <c r="B52" s="82"/>
      <c r="C52" s="59"/>
      <c r="D52" s="104"/>
      <c r="E52" s="73"/>
      <c r="F52" s="72">
        <v>8798</v>
      </c>
      <c r="G52" s="90">
        <v>8798</v>
      </c>
      <c r="H52" s="93"/>
      <c r="I52" s="103"/>
      <c r="J52" s="173" t="e">
        <f t="shared" si="1"/>
        <v>#DIV/0!</v>
      </c>
      <c r="K52" s="173">
        <f t="shared" si="2"/>
        <v>0</v>
      </c>
      <c r="L52" s="59" t="s">
        <v>249</v>
      </c>
      <c r="M52" s="75"/>
      <c r="N52" s="75"/>
    </row>
    <row r="53" spans="1:14" x14ac:dyDescent="0.2">
      <c r="A53" s="105"/>
      <c r="B53" s="139" t="s">
        <v>189</v>
      </c>
      <c r="C53" s="53" t="s">
        <v>187</v>
      </c>
      <c r="D53" s="106">
        <f>SUM(D49:D52)</f>
        <v>13216</v>
      </c>
      <c r="E53" s="107">
        <f>SUM(E49:E52)</f>
        <v>10000</v>
      </c>
      <c r="F53" s="108">
        <f t="shared" ref="F53:G53" si="5">SUM(F49:F52)</f>
        <v>14534</v>
      </c>
      <c r="G53" s="108">
        <f t="shared" si="5"/>
        <v>14534</v>
      </c>
      <c r="H53" s="109">
        <f t="shared" si="3"/>
        <v>4534</v>
      </c>
      <c r="I53" s="110">
        <f>SUM(I49:I52)</f>
        <v>8500</v>
      </c>
      <c r="J53" s="173">
        <f t="shared" si="1"/>
        <v>0.85</v>
      </c>
      <c r="K53" s="173">
        <f t="shared" si="2"/>
        <v>0.58483555800192655</v>
      </c>
      <c r="L53" s="53"/>
    </row>
    <row r="54" spans="1:14" x14ac:dyDescent="0.2">
      <c r="A54" s="105"/>
      <c r="B54" s="86"/>
      <c r="C54" s="53"/>
      <c r="D54" s="106"/>
      <c r="E54" s="107"/>
      <c r="F54" s="108"/>
      <c r="G54" s="108"/>
      <c r="H54" s="109"/>
      <c r="I54" s="110"/>
      <c r="J54" s="173"/>
      <c r="K54" s="173"/>
      <c r="L54" s="53"/>
    </row>
    <row r="55" spans="1:14" ht="15" x14ac:dyDescent="0.25">
      <c r="A55" s="111"/>
      <c r="B55" s="86" t="s">
        <v>180</v>
      </c>
      <c r="C55" s="53" t="s">
        <v>188</v>
      </c>
      <c r="D55" s="163">
        <f>SUM(D40+D53)</f>
        <v>36789</v>
      </c>
      <c r="E55" s="164">
        <f t="shared" ref="E55:I55" si="6">SUM(E40+E53)</f>
        <v>34783</v>
      </c>
      <c r="F55" s="165">
        <f t="shared" si="6"/>
        <v>29577</v>
      </c>
      <c r="G55" s="166">
        <f t="shared" si="6"/>
        <v>38673</v>
      </c>
      <c r="H55" s="167">
        <f t="shared" ref="H55" si="7">SUM(G55-E55)</f>
        <v>3890</v>
      </c>
      <c r="I55" s="123">
        <f t="shared" si="6"/>
        <v>39292</v>
      </c>
      <c r="J55" s="173">
        <f t="shared" si="1"/>
        <v>1.1296322916367192</v>
      </c>
      <c r="K55" s="173">
        <f t="shared" si="2"/>
        <v>1.0160059990174024</v>
      </c>
      <c r="L55" s="53"/>
    </row>
    <row r="56" spans="1:14" ht="15" x14ac:dyDescent="0.25">
      <c r="A56" s="60" t="s">
        <v>0</v>
      </c>
      <c r="B56" s="114"/>
      <c r="C56" s="59"/>
      <c r="D56" s="90"/>
      <c r="E56" s="73"/>
      <c r="F56" s="90"/>
      <c r="G56" s="115"/>
      <c r="H56" s="116">
        <f t="shared" si="3"/>
        <v>0</v>
      </c>
      <c r="I56" s="115"/>
      <c r="J56" s="173"/>
      <c r="K56" s="173"/>
      <c r="L56" s="117"/>
      <c r="N56" s="118"/>
    </row>
    <row r="57" spans="1:14" x14ac:dyDescent="0.2">
      <c r="A57" s="61"/>
      <c r="B57" s="61" t="s">
        <v>147</v>
      </c>
      <c r="C57" s="59"/>
      <c r="D57" s="90">
        <v>34148</v>
      </c>
      <c r="E57" s="73">
        <v>35172</v>
      </c>
      <c r="F57" s="90">
        <v>35172</v>
      </c>
      <c r="G57" s="115">
        <v>35172</v>
      </c>
      <c r="H57" s="116"/>
      <c r="I57" s="119">
        <v>37947</v>
      </c>
      <c r="J57" s="173">
        <f>(I57-E57)/E57*100</f>
        <v>7.8897987035141588</v>
      </c>
      <c r="K57" s="173">
        <f t="shared" si="2"/>
        <v>1.0788979870351416</v>
      </c>
      <c r="L57" s="120" t="s">
        <v>271</v>
      </c>
    </row>
    <row r="58" spans="1:14" ht="15" x14ac:dyDescent="0.25">
      <c r="A58" s="61"/>
      <c r="B58" s="61" t="s">
        <v>148</v>
      </c>
      <c r="C58" s="59"/>
      <c r="D58" s="90">
        <v>170</v>
      </c>
      <c r="E58" s="73">
        <v>140</v>
      </c>
      <c r="F58" s="90"/>
      <c r="G58" s="115">
        <v>143</v>
      </c>
      <c r="H58" s="116"/>
      <c r="I58" s="90">
        <v>145</v>
      </c>
      <c r="J58" s="173">
        <f t="shared" si="1"/>
        <v>1.0357142857142858</v>
      </c>
      <c r="K58" s="173">
        <f t="shared" si="2"/>
        <v>1.013986013986014</v>
      </c>
      <c r="L58" s="59"/>
      <c r="N58" s="118"/>
    </row>
    <row r="59" spans="1:14" x14ac:dyDescent="0.2">
      <c r="A59" s="61"/>
      <c r="B59" s="61" t="s">
        <v>149</v>
      </c>
      <c r="C59" s="59"/>
      <c r="D59" s="90"/>
      <c r="E59" s="73"/>
      <c r="F59" s="121"/>
      <c r="G59" s="115"/>
      <c r="H59" s="116"/>
      <c r="I59" s="90">
        <v>0</v>
      </c>
      <c r="J59" s="173"/>
      <c r="K59" s="173"/>
      <c r="L59" s="59"/>
    </row>
    <row r="60" spans="1:14" x14ac:dyDescent="0.2">
      <c r="A60" s="61"/>
      <c r="B60" s="61" t="s">
        <v>150</v>
      </c>
      <c r="C60" s="59"/>
      <c r="D60" s="90">
        <v>250</v>
      </c>
      <c r="E60" s="73">
        <v>0</v>
      </c>
      <c r="F60" s="121"/>
      <c r="G60" s="115">
        <v>0</v>
      </c>
      <c r="H60" s="116"/>
      <c r="I60" s="90"/>
      <c r="J60" s="173"/>
      <c r="K60" s="173"/>
      <c r="L60" s="59"/>
    </row>
    <row r="61" spans="1:14" x14ac:dyDescent="0.2">
      <c r="A61" s="52" t="s">
        <v>151</v>
      </c>
      <c r="B61" s="61"/>
      <c r="C61" s="59"/>
      <c r="D61" s="101">
        <f>SUM(D57:D60)</f>
        <v>34568</v>
      </c>
      <c r="E61" s="102">
        <f>SUM(E57:E60)</f>
        <v>35312</v>
      </c>
      <c r="F61" s="122">
        <f t="shared" ref="F61:I61" si="8">SUM(F57:F60)</f>
        <v>35172</v>
      </c>
      <c r="G61" s="112">
        <f t="shared" si="8"/>
        <v>35315</v>
      </c>
      <c r="H61" s="113">
        <f t="shared" ref="H61" si="9">SUM(G61-E61)</f>
        <v>3</v>
      </c>
      <c r="I61" s="101">
        <f t="shared" si="8"/>
        <v>38092</v>
      </c>
      <c r="J61" s="173">
        <f t="shared" si="1"/>
        <v>1.0787267784322609</v>
      </c>
      <c r="K61" s="173">
        <f t="shared" si="2"/>
        <v>1.0786351408749824</v>
      </c>
      <c r="L61" s="59"/>
    </row>
    <row r="62" spans="1:14" x14ac:dyDescent="0.2">
      <c r="A62" s="61"/>
      <c r="B62" s="83" t="s">
        <v>152</v>
      </c>
      <c r="C62" s="59"/>
      <c r="D62" s="90">
        <v>26236</v>
      </c>
      <c r="E62" s="73"/>
      <c r="F62" s="121">
        <v>8511</v>
      </c>
      <c r="G62" s="115">
        <v>8511</v>
      </c>
      <c r="H62" s="116"/>
      <c r="I62" s="90"/>
      <c r="J62" s="173" t="e">
        <f t="shared" si="1"/>
        <v>#DIV/0!</v>
      </c>
      <c r="K62" s="173">
        <f t="shared" si="2"/>
        <v>0</v>
      </c>
      <c r="L62" s="59" t="s">
        <v>251</v>
      </c>
    </row>
    <row r="63" spans="1:14" x14ac:dyDescent="0.2">
      <c r="A63" s="61"/>
      <c r="B63" s="61"/>
      <c r="C63" s="59"/>
      <c r="D63" s="101">
        <v>0</v>
      </c>
      <c r="E63" s="73"/>
      <c r="F63" s="90">
        <v>2115</v>
      </c>
      <c r="G63" s="115">
        <v>1755</v>
      </c>
      <c r="H63" s="116"/>
      <c r="I63" s="115">
        <v>1200</v>
      </c>
      <c r="J63" s="173" t="e">
        <f t="shared" si="1"/>
        <v>#DIV/0!</v>
      </c>
      <c r="K63" s="173">
        <f t="shared" si="2"/>
        <v>0.68376068376068377</v>
      </c>
      <c r="L63" s="59" t="s">
        <v>244</v>
      </c>
    </row>
    <row r="64" spans="1:14" x14ac:dyDescent="0.2">
      <c r="A64" s="60"/>
      <c r="B64" s="86" t="s">
        <v>153</v>
      </c>
      <c r="C64" s="59"/>
      <c r="D64" s="101">
        <f>SUM(D61:D63)</f>
        <v>60804</v>
      </c>
      <c r="E64" s="102">
        <f t="shared" ref="E64:I64" si="10">SUM(E61:E63)</f>
        <v>35312</v>
      </c>
      <c r="F64" s="101">
        <f t="shared" si="10"/>
        <v>45798</v>
      </c>
      <c r="G64" s="112">
        <f t="shared" si="10"/>
        <v>45581</v>
      </c>
      <c r="H64" s="113">
        <f t="shared" ref="H64" si="11">SUM(G64-E64)</f>
        <v>10269</v>
      </c>
      <c r="I64" s="87">
        <f t="shared" si="10"/>
        <v>39292</v>
      </c>
      <c r="J64" s="173">
        <f t="shared" si="1"/>
        <v>1.112709560489352</v>
      </c>
      <c r="K64" s="173">
        <f t="shared" si="2"/>
        <v>0.86202584410170902</v>
      </c>
      <c r="L64" s="59"/>
    </row>
    <row r="65" spans="1:12" x14ac:dyDescent="0.2">
      <c r="A65" s="60"/>
      <c r="B65" s="61"/>
      <c r="C65" s="59"/>
      <c r="D65" s="90"/>
      <c r="E65" s="73"/>
      <c r="F65" s="90"/>
      <c r="G65" s="115"/>
      <c r="H65" s="116"/>
      <c r="I65" s="115"/>
      <c r="J65" s="173"/>
      <c r="K65" s="173"/>
      <c r="L65" s="59"/>
    </row>
    <row r="66" spans="1:12" x14ac:dyDescent="0.2">
      <c r="A66" s="60"/>
      <c r="B66" s="86" t="s">
        <v>154</v>
      </c>
      <c r="C66" s="59"/>
      <c r="D66" s="90">
        <f t="shared" ref="D66:F66" si="12">SUM(D53+D40)</f>
        <v>36789</v>
      </c>
      <c r="E66" s="73">
        <f t="shared" si="12"/>
        <v>34783</v>
      </c>
      <c r="F66" s="90">
        <f t="shared" si="12"/>
        <v>29577</v>
      </c>
      <c r="G66" s="90">
        <f>SUM(G53+G40)</f>
        <v>38673</v>
      </c>
      <c r="H66" s="116">
        <f t="shared" ref="H66" si="13">SUM(G66-E66)</f>
        <v>3890</v>
      </c>
      <c r="I66" s="90">
        <f t="shared" ref="I66" si="14">SUM(I53+I40)</f>
        <v>39292</v>
      </c>
      <c r="J66" s="173">
        <f t="shared" si="1"/>
        <v>1.1296322916367192</v>
      </c>
      <c r="K66" s="173">
        <f t="shared" si="2"/>
        <v>1.0160059990174024</v>
      </c>
      <c r="L66" s="59"/>
    </row>
    <row r="67" spans="1:12" x14ac:dyDescent="0.2">
      <c r="A67" s="60"/>
      <c r="B67" s="114"/>
      <c r="C67" s="59"/>
      <c r="D67" s="90"/>
      <c r="E67" s="73"/>
      <c r="F67" s="90"/>
      <c r="G67" s="115"/>
      <c r="H67" s="116"/>
      <c r="I67" s="115"/>
      <c r="J67" s="173"/>
      <c r="K67" s="173"/>
      <c r="L67" s="59"/>
    </row>
    <row r="68" spans="1:12" x14ac:dyDescent="0.2">
      <c r="A68" s="60"/>
      <c r="B68" s="86" t="s">
        <v>155</v>
      </c>
      <c r="C68" s="59"/>
      <c r="D68" s="101">
        <f>SUM(D64-D66)</f>
        <v>24015</v>
      </c>
      <c r="E68" s="87">
        <f t="shared" ref="E68:I68" si="15">SUM(E64-E66)</f>
        <v>529</v>
      </c>
      <c r="F68" s="101">
        <f t="shared" si="15"/>
        <v>16221</v>
      </c>
      <c r="G68" s="112">
        <f t="shared" si="15"/>
        <v>6908</v>
      </c>
      <c r="H68" s="112">
        <f t="shared" ref="H68" si="16">SUM(G68-E68)</f>
        <v>6379</v>
      </c>
      <c r="I68" s="123">
        <f t="shared" si="15"/>
        <v>0</v>
      </c>
      <c r="J68" s="173">
        <f t="shared" si="1"/>
        <v>0</v>
      </c>
      <c r="K68" s="173">
        <f t="shared" si="2"/>
        <v>0</v>
      </c>
      <c r="L68" s="59"/>
    </row>
    <row r="69" spans="1:12" ht="12.75" x14ac:dyDescent="0.2">
      <c r="A69" s="60"/>
      <c r="B69" s="61"/>
      <c r="C69" s="59"/>
      <c r="D69" s="72"/>
      <c r="E69" s="73"/>
      <c r="F69" s="116"/>
      <c r="G69" s="115"/>
      <c r="H69" s="116"/>
      <c r="I69" s="115"/>
      <c r="J69" s="61"/>
      <c r="K69" s="61"/>
      <c r="L69" s="59"/>
    </row>
    <row r="70" spans="1:12" ht="12.75" x14ac:dyDescent="0.2">
      <c r="A70" s="60"/>
      <c r="B70" s="61"/>
      <c r="C70" s="59"/>
      <c r="D70" s="124"/>
      <c r="E70" s="65" t="s">
        <v>156</v>
      </c>
      <c r="F70" s="65"/>
      <c r="G70" s="52" t="s">
        <v>157</v>
      </c>
      <c r="H70" s="59"/>
      <c r="I70" s="52" t="s">
        <v>158</v>
      </c>
      <c r="J70" s="52"/>
      <c r="K70" s="52"/>
      <c r="L70" s="59"/>
    </row>
    <row r="71" spans="1:12" ht="15" x14ac:dyDescent="0.25">
      <c r="A71" s="111"/>
      <c r="B71" s="52" t="s">
        <v>159</v>
      </c>
      <c r="C71" s="59"/>
      <c r="D71" s="124"/>
      <c r="E71" s="125">
        <v>11443</v>
      </c>
      <c r="F71" s="65"/>
      <c r="G71" s="52">
        <v>10288</v>
      </c>
      <c r="H71" s="59"/>
      <c r="I71" s="61">
        <v>23000</v>
      </c>
      <c r="J71" s="61" t="s">
        <v>274</v>
      </c>
      <c r="K71" s="61"/>
      <c r="L71" s="53"/>
    </row>
    <row r="72" spans="1:12" ht="15" x14ac:dyDescent="0.25">
      <c r="A72" s="111"/>
      <c r="B72" s="61" t="s">
        <v>95</v>
      </c>
      <c r="C72" s="59"/>
      <c r="D72" s="124"/>
      <c r="E72" s="74">
        <v>10293</v>
      </c>
      <c r="F72" s="59"/>
      <c r="G72" s="61">
        <v>9838</v>
      </c>
      <c r="H72" s="59"/>
      <c r="I72" s="61">
        <v>18500</v>
      </c>
      <c r="J72" s="61"/>
      <c r="K72" s="61"/>
      <c r="L72" s="53"/>
    </row>
    <row r="73" spans="1:12" ht="15" x14ac:dyDescent="0.25">
      <c r="A73" s="111"/>
      <c r="B73" s="61" t="s">
        <v>273</v>
      </c>
      <c r="C73" s="59"/>
      <c r="D73" s="124"/>
      <c r="E73" s="74">
        <v>1150</v>
      </c>
      <c r="F73" s="59"/>
      <c r="G73" s="61">
        <v>450</v>
      </c>
      <c r="H73" s="59"/>
      <c r="I73" s="61">
        <v>4500</v>
      </c>
      <c r="J73" s="61"/>
      <c r="K73" s="61"/>
      <c r="L73" s="53"/>
    </row>
    <row r="74" spans="1:12" ht="15" x14ac:dyDescent="0.25">
      <c r="A74" s="111"/>
      <c r="B74" s="61"/>
      <c r="C74" s="59"/>
      <c r="D74" s="124"/>
      <c r="E74" s="74"/>
      <c r="F74" s="59"/>
      <c r="G74" s="61"/>
      <c r="H74" s="59"/>
      <c r="I74" s="61"/>
      <c r="J74" s="61"/>
      <c r="K74" s="61"/>
      <c r="L74" s="53"/>
    </row>
    <row r="75" spans="1:12" ht="15" x14ac:dyDescent="0.25">
      <c r="A75" s="111"/>
      <c r="B75" s="52" t="s">
        <v>247</v>
      </c>
      <c r="C75" s="59"/>
      <c r="D75" s="124"/>
      <c r="E75" s="74"/>
      <c r="F75" s="65"/>
      <c r="G75" s="52"/>
      <c r="H75" s="59"/>
      <c r="I75" s="65"/>
      <c r="J75" s="65"/>
      <c r="K75" s="65"/>
      <c r="L75" s="53"/>
    </row>
    <row r="76" spans="1:12" ht="15" x14ac:dyDescent="0.25">
      <c r="A76" s="111"/>
      <c r="B76" s="52" t="s">
        <v>157</v>
      </c>
      <c r="C76" s="59"/>
      <c r="D76" s="124">
        <v>21755</v>
      </c>
      <c r="E76" s="74" t="s">
        <v>160</v>
      </c>
      <c r="F76" s="65"/>
      <c r="G76" s="52"/>
      <c r="H76" s="59"/>
      <c r="I76" s="65"/>
      <c r="J76" s="65"/>
      <c r="K76" s="65"/>
      <c r="L76" s="53"/>
    </row>
    <row r="77" spans="1:12" ht="15" x14ac:dyDescent="0.25">
      <c r="A77" s="111"/>
      <c r="B77" s="52" t="s">
        <v>156</v>
      </c>
      <c r="C77" s="59"/>
      <c r="D77" s="124">
        <v>11443</v>
      </c>
      <c r="E77" s="74"/>
      <c r="F77" s="65"/>
      <c r="G77" s="52"/>
      <c r="H77" s="59"/>
      <c r="I77" s="65"/>
      <c r="J77" s="65"/>
      <c r="K77" s="65"/>
      <c r="L77" s="53"/>
    </row>
    <row r="78" spans="1:12" ht="15" x14ac:dyDescent="0.25">
      <c r="A78" s="111"/>
      <c r="B78" s="61" t="s">
        <v>161</v>
      </c>
      <c r="C78" s="59"/>
      <c r="D78" s="124">
        <v>3254</v>
      </c>
      <c r="E78" s="74"/>
      <c r="F78" s="65"/>
      <c r="G78" s="52"/>
      <c r="H78" s="59"/>
      <c r="I78" s="65"/>
      <c r="J78" s="65"/>
      <c r="K78" s="65"/>
      <c r="L78" s="53"/>
    </row>
    <row r="79" spans="1:12" ht="15" x14ac:dyDescent="0.25">
      <c r="A79" s="111"/>
      <c r="B79" s="61" t="s">
        <v>162</v>
      </c>
      <c r="C79" s="59"/>
      <c r="D79" s="124">
        <v>27024.95</v>
      </c>
      <c r="E79" s="74"/>
      <c r="F79" s="65"/>
      <c r="G79" s="61"/>
      <c r="H79" s="59"/>
      <c r="I79" s="59"/>
      <c r="J79" s="59"/>
      <c r="K79" s="59"/>
      <c r="L79" s="53"/>
    </row>
    <row r="80" spans="1:12" ht="15" x14ac:dyDescent="0.25">
      <c r="A80" s="111"/>
      <c r="B80" s="61" t="s">
        <v>163</v>
      </c>
      <c r="C80" s="59"/>
      <c r="D80" s="124">
        <v>34500</v>
      </c>
      <c r="E80" s="74"/>
      <c r="F80" s="59"/>
      <c r="G80" s="61"/>
      <c r="H80" s="59"/>
      <c r="I80" s="59"/>
      <c r="J80" s="59"/>
      <c r="K80" s="59"/>
      <c r="L80" s="53"/>
    </row>
    <row r="81" spans="1:12" ht="15" x14ac:dyDescent="0.25">
      <c r="A81" s="111"/>
      <c r="B81" s="61"/>
      <c r="C81" s="59"/>
      <c r="D81" s="124">
        <v>13977</v>
      </c>
      <c r="E81" s="74"/>
      <c r="F81" s="59"/>
      <c r="G81" s="61"/>
      <c r="H81" s="59"/>
      <c r="I81" s="59"/>
      <c r="J81" s="59"/>
      <c r="K81" s="59"/>
      <c r="L81" s="53"/>
    </row>
    <row r="82" spans="1:12" x14ac:dyDescent="0.2">
      <c r="B82" s="61"/>
      <c r="C82" s="59"/>
      <c r="D82" s="124"/>
      <c r="E82" s="59"/>
      <c r="F82" s="59"/>
      <c r="G82" s="61"/>
      <c r="H82" s="59"/>
      <c r="I82" s="80"/>
      <c r="J82" s="80"/>
      <c r="K82" s="80"/>
      <c r="L82" s="53"/>
    </row>
    <row r="83" spans="1:12" x14ac:dyDescent="0.2">
      <c r="B83" s="52" t="s">
        <v>164</v>
      </c>
      <c r="C83" s="59"/>
      <c r="D83" s="124"/>
      <c r="E83" s="59"/>
      <c r="F83" s="127" t="s">
        <v>165</v>
      </c>
      <c r="G83" s="128" t="s">
        <v>166</v>
      </c>
      <c r="H83" s="59" t="s">
        <v>167</v>
      </c>
      <c r="I83" s="80"/>
      <c r="J83" s="80"/>
      <c r="K83" s="80"/>
      <c r="L83" s="53"/>
    </row>
    <row r="84" spans="1:12" x14ac:dyDescent="0.2">
      <c r="B84" s="61" t="s">
        <v>168</v>
      </c>
      <c r="C84" s="59"/>
      <c r="D84" s="124" t="s">
        <v>169</v>
      </c>
      <c r="E84" s="59"/>
      <c r="F84" s="171">
        <v>32835</v>
      </c>
      <c r="G84" s="171">
        <v>71.180000000000007</v>
      </c>
      <c r="H84" s="59"/>
      <c r="I84" s="80"/>
      <c r="J84" s="80"/>
      <c r="K84" s="80"/>
      <c r="L84" s="53"/>
    </row>
    <row r="85" spans="1:12" ht="15" x14ac:dyDescent="0.25">
      <c r="A85" s="131"/>
      <c r="B85" s="61"/>
      <c r="C85" s="59"/>
      <c r="D85" s="124"/>
      <c r="E85" s="59"/>
      <c r="F85" s="171">
        <v>33820</v>
      </c>
      <c r="G85" s="169">
        <v>73.290000000000006</v>
      </c>
      <c r="H85" s="59"/>
      <c r="I85" s="80"/>
      <c r="J85" s="80"/>
      <c r="K85" s="80"/>
      <c r="L85" s="53"/>
    </row>
    <row r="86" spans="1:12" ht="15" x14ac:dyDescent="0.25">
      <c r="A86" s="111"/>
      <c r="B86" s="61" t="s">
        <v>170</v>
      </c>
      <c r="C86" s="59"/>
      <c r="D86" s="133"/>
      <c r="E86" s="133"/>
      <c r="F86" s="134">
        <v>34477</v>
      </c>
      <c r="G86" s="169">
        <v>74.709999999999994</v>
      </c>
      <c r="H86" s="59"/>
      <c r="I86" s="135"/>
      <c r="J86" s="135"/>
      <c r="K86" s="135"/>
      <c r="L86" s="53"/>
    </row>
    <row r="87" spans="1:12" x14ac:dyDescent="0.2">
      <c r="A87"/>
      <c r="B87" s="61" t="s">
        <v>171</v>
      </c>
      <c r="C87" s="59"/>
      <c r="D87" s="124"/>
      <c r="E87" s="59"/>
      <c r="F87" s="85">
        <v>34148</v>
      </c>
      <c r="G87" s="169">
        <v>74</v>
      </c>
      <c r="H87" s="59"/>
      <c r="I87" s="59"/>
      <c r="J87" s="59"/>
      <c r="K87" s="59"/>
      <c r="L87" s="53"/>
    </row>
    <row r="88" spans="1:12" x14ac:dyDescent="0.2">
      <c r="A88"/>
      <c r="B88" s="86"/>
      <c r="C88" s="59"/>
      <c r="D88" s="124"/>
      <c r="E88" s="83"/>
      <c r="F88" s="85">
        <v>35172</v>
      </c>
      <c r="G88" s="169">
        <v>76</v>
      </c>
      <c r="H88" s="59"/>
      <c r="I88" s="59"/>
      <c r="J88" s="59"/>
      <c r="K88" s="59"/>
      <c r="L88" s="53"/>
    </row>
    <row r="89" spans="1:12" x14ac:dyDescent="0.2">
      <c r="A89"/>
      <c r="B89" s="86" t="s">
        <v>264</v>
      </c>
      <c r="C89" s="59"/>
      <c r="D89" s="124"/>
      <c r="E89" s="136"/>
      <c r="F89" s="170"/>
      <c r="G89" s="132"/>
      <c r="H89" s="59"/>
      <c r="I89" s="59"/>
      <c r="J89" s="59"/>
      <c r="K89" s="59"/>
      <c r="L89" s="53"/>
    </row>
    <row r="90" spans="1:12" x14ac:dyDescent="0.2">
      <c r="A90"/>
      <c r="B90" s="86"/>
      <c r="C90" s="59"/>
      <c r="D90" s="124"/>
      <c r="E90" s="59" t="s">
        <v>272</v>
      </c>
      <c r="F90" s="170">
        <v>37947</v>
      </c>
      <c r="G90" s="130">
        <v>81.96</v>
      </c>
      <c r="H90" s="59"/>
      <c r="I90" s="59"/>
      <c r="J90" s="59"/>
      <c r="K90" s="59"/>
      <c r="L90" s="53"/>
    </row>
    <row r="91" spans="1:12" x14ac:dyDescent="0.2">
      <c r="B91" s="126" t="s">
        <v>172</v>
      </c>
      <c r="C91" s="59"/>
      <c r="D91" s="124">
        <v>23551</v>
      </c>
      <c r="E91" s="59"/>
      <c r="F91" s="80"/>
      <c r="G91" s="59"/>
      <c r="H91" s="59"/>
      <c r="I91" s="59"/>
      <c r="J91" s="59"/>
      <c r="K91" s="59"/>
      <c r="L91" s="53"/>
    </row>
    <row r="92" spans="1:12" x14ac:dyDescent="0.2">
      <c r="B92" s="61" t="s">
        <v>173</v>
      </c>
      <c r="C92" s="59"/>
      <c r="D92" s="124">
        <v>24029</v>
      </c>
      <c r="E92" s="59"/>
      <c r="F92" s="80" t="s">
        <v>174</v>
      </c>
      <c r="G92" s="59"/>
      <c r="H92" s="59"/>
      <c r="I92" s="129"/>
      <c r="J92" s="129"/>
      <c r="K92" s="129"/>
      <c r="L92" s="53"/>
    </row>
    <row r="93" spans="1:12" x14ac:dyDescent="0.2">
      <c r="B93" s="61" t="s">
        <v>163</v>
      </c>
      <c r="C93" s="59"/>
      <c r="D93" s="124">
        <v>23660</v>
      </c>
      <c r="E93" s="59"/>
      <c r="F93" s="80" t="s">
        <v>175</v>
      </c>
      <c r="G93" s="59"/>
      <c r="H93" s="59"/>
      <c r="I93" s="59"/>
      <c r="J93" s="59"/>
      <c r="K93" s="59"/>
      <c r="L93" s="53"/>
    </row>
    <row r="94" spans="1:12" x14ac:dyDescent="0.2">
      <c r="B94" s="61" t="s">
        <v>162</v>
      </c>
      <c r="C94" s="59"/>
      <c r="D94" s="124">
        <v>25000</v>
      </c>
      <c r="E94" s="59"/>
      <c r="F94" s="59" t="s">
        <v>176</v>
      </c>
      <c r="G94" s="59"/>
      <c r="H94" s="59"/>
      <c r="I94" s="59"/>
      <c r="J94" s="59"/>
      <c r="K94" s="59"/>
      <c r="L94" s="53"/>
    </row>
    <row r="95" spans="1:12" x14ac:dyDescent="0.2">
      <c r="B95" s="61" t="s">
        <v>161</v>
      </c>
      <c r="C95" s="59"/>
      <c r="D95" s="124">
        <v>32835</v>
      </c>
      <c r="E95" s="59"/>
      <c r="F95" s="80" t="s">
        <v>177</v>
      </c>
      <c r="G95" s="59"/>
      <c r="H95" s="59"/>
      <c r="I95" s="59"/>
      <c r="J95" s="59"/>
      <c r="K95" s="59"/>
      <c r="L95" s="53"/>
    </row>
    <row r="96" spans="1:12" x14ac:dyDescent="0.2">
      <c r="B96" s="61" t="s">
        <v>156</v>
      </c>
      <c r="C96" s="59"/>
      <c r="D96" s="124">
        <v>34148</v>
      </c>
      <c r="E96" s="59"/>
      <c r="F96" s="80" t="s">
        <v>178</v>
      </c>
      <c r="G96" s="59" t="s">
        <v>179</v>
      </c>
      <c r="H96" s="59"/>
      <c r="I96" s="59"/>
      <c r="J96" s="59"/>
      <c r="K96" s="59"/>
      <c r="L96" s="53"/>
    </row>
    <row r="97" spans="2:12" x14ac:dyDescent="0.2">
      <c r="B97" s="61" t="s">
        <v>157</v>
      </c>
      <c r="C97" s="59"/>
      <c r="D97" s="124">
        <v>35172</v>
      </c>
      <c r="E97" s="59"/>
      <c r="F97" s="59" t="s">
        <v>248</v>
      </c>
      <c r="G97" s="59"/>
      <c r="H97" s="59"/>
      <c r="I97" s="59"/>
      <c r="J97" s="59"/>
      <c r="K97" s="59"/>
      <c r="L97" s="53"/>
    </row>
    <row r="98" spans="2:12" x14ac:dyDescent="0.2">
      <c r="B98" s="61" t="s">
        <v>158</v>
      </c>
      <c r="C98" s="59"/>
      <c r="D98" s="124">
        <v>37947</v>
      </c>
      <c r="E98" s="59"/>
      <c r="F98" s="59"/>
      <c r="G98" s="59"/>
      <c r="H98" s="59"/>
      <c r="I98" s="59"/>
      <c r="J98" s="59"/>
      <c r="K98" s="59"/>
      <c r="L98" s="53"/>
    </row>
    <row r="99" spans="2:12" x14ac:dyDescent="0.2">
      <c r="B99" s="61"/>
      <c r="C99" s="59"/>
      <c r="D99" s="124"/>
      <c r="E99" s="59"/>
      <c r="F99" s="59"/>
      <c r="G99" s="59"/>
      <c r="H99" s="59"/>
      <c r="I99" s="59"/>
      <c r="J99" s="59"/>
      <c r="K99" s="59"/>
      <c r="L99" s="53"/>
    </row>
    <row r="100" spans="2:12" x14ac:dyDescent="0.2">
      <c r="B100" s="61"/>
      <c r="C100" s="59"/>
      <c r="D100" s="124"/>
      <c r="E100" s="59"/>
      <c r="F100" s="59"/>
      <c r="G100" s="59"/>
      <c r="H100" s="59"/>
      <c r="I100" s="59"/>
      <c r="J100" s="59"/>
      <c r="K100" s="59"/>
      <c r="L100" s="53"/>
    </row>
    <row r="101" spans="2:12" x14ac:dyDescent="0.2">
      <c r="B101" s="61"/>
    </row>
    <row r="102" spans="2:12" x14ac:dyDescent="0.2">
      <c r="B102" s="61"/>
    </row>
    <row r="103" spans="2:12" x14ac:dyDescent="0.2">
      <c r="B103" s="61"/>
    </row>
    <row r="104" spans="2:12" x14ac:dyDescent="0.2">
      <c r="B104" s="61"/>
    </row>
  </sheetData>
  <pageMargins left="0.7" right="0.7" top="0.75" bottom="0.75" header="0.3" footer="0.3"/>
  <pageSetup paperSize="9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3394-9095-4F53-A280-F7BC28292E5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R and P, bank rec, budget</vt:lpstr>
      <vt:lpstr>Report June</vt:lpstr>
      <vt:lpstr>Report May</vt:lpstr>
      <vt:lpstr>Report April</vt:lpstr>
      <vt:lpstr>Bank rec template</vt:lpstr>
      <vt:lpstr>PF budget only</vt:lpstr>
      <vt:lpstr>Sheet1</vt:lpstr>
      <vt:lpstr>Budget setting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Jenny Rice</cp:lastModifiedBy>
  <cp:lastPrinted>2025-07-01T10:15:46Z</cp:lastPrinted>
  <dcterms:created xsi:type="dcterms:W3CDTF">2012-04-02T10:31:00Z</dcterms:created>
  <dcterms:modified xsi:type="dcterms:W3CDTF">2025-07-01T10:22:09Z</dcterms:modified>
</cp:coreProperties>
</file>