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sto\Desktop\"/>
    </mc:Choice>
  </mc:AlternateContent>
  <xr:revisionPtr revIDLastSave="0" documentId="13_ncr:1_{576E40DB-6050-436F-A5C0-14BA0FBE5771}" xr6:coauthVersionLast="47" xr6:coauthVersionMax="47" xr10:uidLastSave="{00000000-0000-0000-0000-000000000000}"/>
  <bookViews>
    <workbookView xWindow="1560" yWindow="0" windowWidth="17010" windowHeight="10920" firstSheet="1" activeTab="3" xr2:uid="{00000000-000D-0000-FFFF-FFFF00000000}"/>
  </bookViews>
  <sheets>
    <sheet name=" R and P, bank rec, budget" sheetId="1" r:id="rId1"/>
    <sheet name="Report end Nov" sheetId="8" r:id="rId2"/>
    <sheet name="Report end Dec" sheetId="11" r:id="rId3"/>
    <sheet name="Report to end Jan" sheetId="12" r:id="rId4"/>
    <sheet name="Bank rec template" sheetId="4" r:id="rId5"/>
    <sheet name="PF Pav budget only" sheetId="7" r:id="rId6"/>
    <sheet name="Running costs" sheetId="10" r:id="rId7"/>
    <sheet name="Budget setting" sheetId="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7" i="1" l="1"/>
  <c r="C79" i="1"/>
  <c r="G200" i="1"/>
  <c r="Q201" i="1"/>
  <c r="R293" i="1" s="1"/>
  <c r="R294" i="1" s="1"/>
  <c r="X201" i="1"/>
  <c r="W201" i="1"/>
  <c r="V201" i="1"/>
  <c r="U201" i="1"/>
  <c r="T201" i="1"/>
  <c r="S201" i="1"/>
  <c r="R201" i="1"/>
  <c r="P201" i="1"/>
  <c r="O201" i="1"/>
  <c r="N201" i="1"/>
  <c r="M201" i="1"/>
  <c r="L201" i="1"/>
  <c r="R266" i="1" s="1"/>
  <c r="K201" i="1"/>
  <c r="J201" i="1"/>
  <c r="I201" i="1"/>
  <c r="H201" i="1"/>
  <c r="G199" i="1"/>
  <c r="G198" i="1"/>
  <c r="G188" i="1"/>
  <c r="C75" i="1"/>
  <c r="N248" i="1" s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Q266" i="1" s="1"/>
  <c r="K186" i="1"/>
  <c r="J186" i="1"/>
  <c r="I186" i="1"/>
  <c r="H186" i="1"/>
  <c r="G185" i="1"/>
  <c r="G181" i="1"/>
  <c r="G180" i="1"/>
  <c r="G264" i="1"/>
  <c r="H264" i="1" s="1"/>
  <c r="X165" i="1"/>
  <c r="V165" i="1"/>
  <c r="U165" i="1"/>
  <c r="H31" i="10"/>
  <c r="E20" i="10"/>
  <c r="L147" i="1"/>
  <c r="O266" i="1" s="1"/>
  <c r="X147" i="1"/>
  <c r="W147" i="1"/>
  <c r="V147" i="1"/>
  <c r="U147" i="1"/>
  <c r="T147" i="1"/>
  <c r="S147" i="1"/>
  <c r="R147" i="1"/>
  <c r="Q147" i="1"/>
  <c r="P147" i="1"/>
  <c r="O147" i="1"/>
  <c r="N147" i="1"/>
  <c r="M147" i="1"/>
  <c r="K147" i="1"/>
  <c r="J147" i="1"/>
  <c r="I147" i="1"/>
  <c r="H147" i="1"/>
  <c r="G145" i="1"/>
  <c r="G144" i="1"/>
  <c r="G143" i="1"/>
  <c r="G142" i="1"/>
  <c r="F20" i="10"/>
  <c r="F31" i="10" s="1"/>
  <c r="H20" i="10"/>
  <c r="E58" i="7"/>
  <c r="N21" i="7"/>
  <c r="C51" i="1"/>
  <c r="Q19" i="1"/>
  <c r="I21" i="7"/>
  <c r="E52" i="7"/>
  <c r="E43" i="7"/>
  <c r="E36" i="7"/>
  <c r="H58" i="7" s="1"/>
  <c r="K21" i="7"/>
  <c r="O6" i="7" s="1"/>
  <c r="R21" i="7"/>
  <c r="P5" i="7" s="1"/>
  <c r="X90" i="1"/>
  <c r="Q90" i="1"/>
  <c r="L293" i="1" s="1"/>
  <c r="G90" i="1"/>
  <c r="U90" i="1"/>
  <c r="H21" i="7"/>
  <c r="O4" i="7" s="1"/>
  <c r="E21" i="7"/>
  <c r="D21" i="7"/>
  <c r="C21" i="7"/>
  <c r="B21" i="7"/>
  <c r="U69" i="1"/>
  <c r="C28" i="1"/>
  <c r="W90" i="1"/>
  <c r="V90" i="1"/>
  <c r="T90" i="1"/>
  <c r="S90" i="1"/>
  <c r="R90" i="1"/>
  <c r="P90" i="1"/>
  <c r="O90" i="1"/>
  <c r="N90" i="1"/>
  <c r="M90" i="1"/>
  <c r="L90" i="1"/>
  <c r="L266" i="1" s="1"/>
  <c r="K90" i="1"/>
  <c r="J90" i="1"/>
  <c r="I90" i="1"/>
  <c r="H90" i="1"/>
  <c r="T294" i="1"/>
  <c r="S294" i="1"/>
  <c r="Q294" i="1"/>
  <c r="O294" i="1"/>
  <c r="N294" i="1"/>
  <c r="K294" i="1"/>
  <c r="L69" i="1"/>
  <c r="K266" i="1" s="1"/>
  <c r="Q69" i="1"/>
  <c r="X69" i="1"/>
  <c r="J306" i="1"/>
  <c r="J305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J266" i="1" s="1"/>
  <c r="K49" i="1"/>
  <c r="J49" i="1"/>
  <c r="I49" i="1"/>
  <c r="H49" i="1"/>
  <c r="F257" i="1"/>
  <c r="X19" i="1"/>
  <c r="U19" i="1"/>
  <c r="G16" i="1"/>
  <c r="I334" i="1"/>
  <c r="G334" i="1" s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197" i="1"/>
  <c r="G196" i="1"/>
  <c r="G195" i="1"/>
  <c r="G194" i="1"/>
  <c r="G193" i="1"/>
  <c r="G192" i="1"/>
  <c r="G191" i="1"/>
  <c r="G190" i="1"/>
  <c r="G189" i="1"/>
  <c r="G187" i="1"/>
  <c r="G179" i="1"/>
  <c r="G177" i="1"/>
  <c r="G176" i="1"/>
  <c r="G175" i="1"/>
  <c r="G174" i="1"/>
  <c r="G173" i="1"/>
  <c r="G172" i="1"/>
  <c r="G171" i="1"/>
  <c r="G169" i="1"/>
  <c r="G168" i="1"/>
  <c r="G167" i="1"/>
  <c r="G164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6" i="1"/>
  <c r="G125" i="1"/>
  <c r="G124" i="1"/>
  <c r="G122" i="1"/>
  <c r="G120" i="1"/>
  <c r="G119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64" i="1"/>
  <c r="G63" i="1"/>
  <c r="G61" i="1"/>
  <c r="G60" i="1"/>
  <c r="G59" i="1"/>
  <c r="G58" i="1"/>
  <c r="G57" i="1"/>
  <c r="G56" i="1"/>
  <c r="G55" i="1"/>
  <c r="G54" i="1"/>
  <c r="G53" i="1"/>
  <c r="G52" i="1"/>
  <c r="G51" i="1"/>
  <c r="G50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5" i="1"/>
  <c r="G14" i="1"/>
  <c r="G13" i="1"/>
  <c r="G12" i="1"/>
  <c r="G11" i="1"/>
  <c r="G10" i="1"/>
  <c r="G8" i="1"/>
  <c r="G6" i="1"/>
  <c r="G5" i="1"/>
  <c r="G4" i="1"/>
  <c r="G586" i="1"/>
  <c r="G585" i="1"/>
  <c r="G584" i="1"/>
  <c r="F580" i="1"/>
  <c r="G579" i="1"/>
  <c r="H579" i="1" s="1"/>
  <c r="R578" i="1"/>
  <c r="Q578" i="1"/>
  <c r="P578" i="1"/>
  <c r="O578" i="1"/>
  <c r="N578" i="1"/>
  <c r="M578" i="1"/>
  <c r="L578" i="1"/>
  <c r="K578" i="1"/>
  <c r="J578" i="1"/>
  <c r="I578" i="1"/>
  <c r="G576" i="1"/>
  <c r="H576" i="1" s="1"/>
  <c r="Q575" i="1"/>
  <c r="P575" i="1"/>
  <c r="O575" i="1"/>
  <c r="N575" i="1"/>
  <c r="L575" i="1"/>
  <c r="J575" i="1"/>
  <c r="I575" i="1"/>
  <c r="G574" i="1"/>
  <c r="H574" i="1" s="1"/>
  <c r="R573" i="1"/>
  <c r="Q573" i="1"/>
  <c r="P573" i="1"/>
  <c r="O573" i="1"/>
  <c r="N573" i="1"/>
  <c r="M573" i="1"/>
  <c r="L573" i="1"/>
  <c r="K573" i="1"/>
  <c r="J573" i="1"/>
  <c r="I573" i="1"/>
  <c r="R572" i="1"/>
  <c r="Q572" i="1"/>
  <c r="P572" i="1"/>
  <c r="O572" i="1"/>
  <c r="N572" i="1"/>
  <c r="M572" i="1"/>
  <c r="L572" i="1"/>
  <c r="K572" i="1"/>
  <c r="J572" i="1"/>
  <c r="I572" i="1"/>
  <c r="R571" i="1"/>
  <c r="Q571" i="1"/>
  <c r="P571" i="1"/>
  <c r="O571" i="1"/>
  <c r="N571" i="1"/>
  <c r="M571" i="1"/>
  <c r="L571" i="1"/>
  <c r="K571" i="1"/>
  <c r="J571" i="1"/>
  <c r="G568" i="1"/>
  <c r="H568" i="1" s="1"/>
  <c r="G567" i="1"/>
  <c r="H567" i="1" s="1"/>
  <c r="R562" i="1"/>
  <c r="Q562" i="1"/>
  <c r="P562" i="1"/>
  <c r="Q553" i="1"/>
  <c r="P553" i="1"/>
  <c r="O553" i="1"/>
  <c r="N553" i="1"/>
  <c r="M553" i="1"/>
  <c r="L553" i="1"/>
  <c r="K553" i="1"/>
  <c r="J553" i="1"/>
  <c r="I553" i="1"/>
  <c r="H553" i="1"/>
  <c r="G553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R536" i="1"/>
  <c r="Q536" i="1"/>
  <c r="P536" i="1"/>
  <c r="O536" i="1"/>
  <c r="N536" i="1"/>
  <c r="M536" i="1"/>
  <c r="L536" i="1"/>
  <c r="K536" i="1"/>
  <c r="J536" i="1"/>
  <c r="I536" i="1"/>
  <c r="H536" i="1"/>
  <c r="G536" i="1"/>
  <c r="Q546" i="1" s="1"/>
  <c r="R512" i="1"/>
  <c r="Q512" i="1"/>
  <c r="P512" i="1"/>
  <c r="O512" i="1"/>
  <c r="N512" i="1"/>
  <c r="M512" i="1"/>
  <c r="L512" i="1"/>
  <c r="K512" i="1"/>
  <c r="J512" i="1"/>
  <c r="I512" i="1"/>
  <c r="H512" i="1"/>
  <c r="G512" i="1"/>
  <c r="P546" i="1" s="1"/>
  <c r="R497" i="1"/>
  <c r="R570" i="1" s="1"/>
  <c r="Q497" i="1"/>
  <c r="P497" i="1"/>
  <c r="R577" i="1" s="1"/>
  <c r="O497" i="1"/>
  <c r="R563" i="1" s="1"/>
  <c r="N497" i="1"/>
  <c r="R566" i="1" s="1"/>
  <c r="M497" i="1"/>
  <c r="R564" i="1" s="1"/>
  <c r="L497" i="1"/>
  <c r="K497" i="1"/>
  <c r="R569" i="1" s="1"/>
  <c r="J497" i="1"/>
  <c r="R565" i="1" s="1"/>
  <c r="I497" i="1"/>
  <c r="H497" i="1"/>
  <c r="G497" i="1"/>
  <c r="O546" i="1" s="1"/>
  <c r="R485" i="1"/>
  <c r="Q570" i="1" s="1"/>
  <c r="Q485" i="1"/>
  <c r="P485" i="1"/>
  <c r="Q577" i="1" s="1"/>
  <c r="O485" i="1"/>
  <c r="Q563" i="1" s="1"/>
  <c r="N485" i="1"/>
  <c r="Q566" i="1" s="1"/>
  <c r="M485" i="1"/>
  <c r="Q564" i="1" s="1"/>
  <c r="L485" i="1"/>
  <c r="K485" i="1"/>
  <c r="Q569" i="1" s="1"/>
  <c r="J485" i="1"/>
  <c r="Q565" i="1" s="1"/>
  <c r="I485" i="1"/>
  <c r="G485" i="1"/>
  <c r="N546" i="1" s="1"/>
  <c r="R470" i="1"/>
  <c r="P570" i="1" s="1"/>
  <c r="Q470" i="1"/>
  <c r="P470" i="1"/>
  <c r="P577" i="1" s="1"/>
  <c r="O470" i="1"/>
  <c r="P563" i="1" s="1"/>
  <c r="N470" i="1"/>
  <c r="P566" i="1" s="1"/>
  <c r="M470" i="1"/>
  <c r="P564" i="1" s="1"/>
  <c r="L470" i="1"/>
  <c r="K470" i="1"/>
  <c r="P569" i="1" s="1"/>
  <c r="J470" i="1"/>
  <c r="P565" i="1" s="1"/>
  <c r="I470" i="1"/>
  <c r="H470" i="1"/>
  <c r="G470" i="1"/>
  <c r="M546" i="1" s="1"/>
  <c r="R450" i="1"/>
  <c r="O570" i="1" s="1"/>
  <c r="Q450" i="1"/>
  <c r="P450" i="1"/>
  <c r="O577" i="1" s="1"/>
  <c r="O450" i="1"/>
  <c r="O563" i="1" s="1"/>
  <c r="N450" i="1"/>
  <c r="O566" i="1" s="1"/>
  <c r="M450" i="1"/>
  <c r="O564" i="1" s="1"/>
  <c r="L450" i="1"/>
  <c r="K450" i="1"/>
  <c r="O569" i="1" s="1"/>
  <c r="J450" i="1"/>
  <c r="O565" i="1" s="1"/>
  <c r="I450" i="1"/>
  <c r="H450" i="1"/>
  <c r="G450" i="1"/>
  <c r="L546" i="1" s="1"/>
  <c r="R430" i="1"/>
  <c r="N570" i="1" s="1"/>
  <c r="Q430" i="1"/>
  <c r="P430" i="1"/>
  <c r="N577" i="1" s="1"/>
  <c r="O430" i="1"/>
  <c r="N563" i="1" s="1"/>
  <c r="N430" i="1"/>
  <c r="N566" i="1" s="1"/>
  <c r="M430" i="1"/>
  <c r="N564" i="1" s="1"/>
  <c r="L430" i="1"/>
  <c r="K430" i="1"/>
  <c r="N569" i="1" s="1"/>
  <c r="J430" i="1"/>
  <c r="N565" i="1" s="1"/>
  <c r="I430" i="1"/>
  <c r="H430" i="1"/>
  <c r="G430" i="1"/>
  <c r="K546" i="1" s="1"/>
  <c r="R414" i="1"/>
  <c r="M570" i="1" s="1"/>
  <c r="Q414" i="1"/>
  <c r="P414" i="1"/>
  <c r="M577" i="1" s="1"/>
  <c r="O414" i="1"/>
  <c r="M563" i="1" s="1"/>
  <c r="N414" i="1"/>
  <c r="M566" i="1" s="1"/>
  <c r="M414" i="1"/>
  <c r="M564" i="1" s="1"/>
  <c r="L414" i="1"/>
  <c r="K414" i="1"/>
  <c r="M569" i="1" s="1"/>
  <c r="J414" i="1"/>
  <c r="M565" i="1" s="1"/>
  <c r="I414" i="1"/>
  <c r="H414" i="1"/>
  <c r="G414" i="1"/>
  <c r="J546" i="1" s="1"/>
  <c r="C408" i="1"/>
  <c r="Q544" i="1" s="1"/>
  <c r="R399" i="1"/>
  <c r="L570" i="1" s="1"/>
  <c r="Q399" i="1"/>
  <c r="P399" i="1"/>
  <c r="L577" i="1" s="1"/>
  <c r="O399" i="1"/>
  <c r="L563" i="1" s="1"/>
  <c r="N399" i="1"/>
  <c r="L566" i="1" s="1"/>
  <c r="M399" i="1"/>
  <c r="L564" i="1" s="1"/>
  <c r="L399" i="1"/>
  <c r="K399" i="1"/>
  <c r="L569" i="1" s="1"/>
  <c r="J399" i="1"/>
  <c r="L565" i="1" s="1"/>
  <c r="I399" i="1"/>
  <c r="H399" i="1"/>
  <c r="G399" i="1"/>
  <c r="I546" i="1" s="1"/>
  <c r="C394" i="1"/>
  <c r="P544" i="1" s="1"/>
  <c r="C390" i="1"/>
  <c r="O544" i="1" s="1"/>
  <c r="C384" i="1"/>
  <c r="N544" i="1" s="1"/>
  <c r="C381" i="1"/>
  <c r="M544" i="1" s="1"/>
  <c r="R380" i="1"/>
  <c r="K570" i="1" s="1"/>
  <c r="Q380" i="1"/>
  <c r="P380" i="1"/>
  <c r="K577" i="1" s="1"/>
  <c r="O380" i="1"/>
  <c r="K563" i="1" s="1"/>
  <c r="N380" i="1"/>
  <c r="K566" i="1" s="1"/>
  <c r="M380" i="1"/>
  <c r="K564" i="1" s="1"/>
  <c r="L380" i="1"/>
  <c r="K380" i="1"/>
  <c r="K569" i="1" s="1"/>
  <c r="J380" i="1"/>
  <c r="K565" i="1" s="1"/>
  <c r="I380" i="1"/>
  <c r="H380" i="1"/>
  <c r="G380" i="1"/>
  <c r="H546" i="1" s="1"/>
  <c r="C376" i="1"/>
  <c r="L544" i="1" s="1"/>
  <c r="C371" i="1"/>
  <c r="K544" i="1" s="1"/>
  <c r="C365" i="1"/>
  <c r="J544" i="1" s="1"/>
  <c r="R363" i="1"/>
  <c r="I571" i="1" s="1"/>
  <c r="Q363" i="1"/>
  <c r="P363" i="1"/>
  <c r="J577" i="1" s="1"/>
  <c r="O363" i="1"/>
  <c r="J563" i="1" s="1"/>
  <c r="N363" i="1"/>
  <c r="J566" i="1" s="1"/>
  <c r="M363" i="1"/>
  <c r="J564" i="1" s="1"/>
  <c r="L363" i="1"/>
  <c r="K363" i="1"/>
  <c r="J569" i="1" s="1"/>
  <c r="J363" i="1"/>
  <c r="J565" i="1" s="1"/>
  <c r="I363" i="1"/>
  <c r="H363" i="1"/>
  <c r="G363" i="1"/>
  <c r="G546" i="1" s="1"/>
  <c r="C357" i="1"/>
  <c r="I544" i="1" s="1"/>
  <c r="C353" i="1"/>
  <c r="H544" i="1" s="1"/>
  <c r="R347" i="1"/>
  <c r="O562" i="1" s="1"/>
  <c r="Q347" i="1"/>
  <c r="N562" i="1" s="1"/>
  <c r="P347" i="1"/>
  <c r="M562" i="1" s="1"/>
  <c r="O347" i="1"/>
  <c r="N347" i="1"/>
  <c r="K562" i="1" s="1"/>
  <c r="M347" i="1"/>
  <c r="J562" i="1" s="1"/>
  <c r="L347" i="1"/>
  <c r="I562" i="1" s="1"/>
  <c r="K347" i="1"/>
  <c r="J347" i="1"/>
  <c r="C347" i="1"/>
  <c r="G544" i="1" s="1"/>
  <c r="C342" i="1"/>
  <c r="F544" i="1" s="1"/>
  <c r="F284" i="1"/>
  <c r="C99" i="1"/>
  <c r="Q248" i="1" s="1"/>
  <c r="Q257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P216" i="1"/>
  <c r="V216" i="1"/>
  <c r="C83" i="1"/>
  <c r="P248" i="1" s="1"/>
  <c r="P257" i="1"/>
  <c r="L216" i="1"/>
  <c r="G201" i="1" l="1"/>
  <c r="G186" i="1"/>
  <c r="G147" i="1"/>
  <c r="L265" i="1"/>
  <c r="M265" i="1"/>
  <c r="G21" i="7"/>
  <c r="G69" i="1"/>
  <c r="L294" i="1"/>
  <c r="J265" i="1"/>
  <c r="G49" i="1"/>
  <c r="G578" i="1"/>
  <c r="H578" i="1" s="1"/>
  <c r="I347" i="1"/>
  <c r="J561" i="1" s="1"/>
  <c r="G19" i="1"/>
  <c r="K561" i="1"/>
  <c r="K580" i="1" s="1"/>
  <c r="I566" i="1"/>
  <c r="G566" i="1" s="1"/>
  <c r="H566" i="1" s="1"/>
  <c r="I570" i="1"/>
  <c r="G571" i="1"/>
  <c r="H571" i="1" s="1"/>
  <c r="G573" i="1"/>
  <c r="H573" i="1" s="1"/>
  <c r="I565" i="1"/>
  <c r="G565" i="1" s="1"/>
  <c r="H565" i="1" s="1"/>
  <c r="G575" i="1"/>
  <c r="H575" i="1" s="1"/>
  <c r="G240" i="1"/>
  <c r="I564" i="1"/>
  <c r="G572" i="1"/>
  <c r="H572" i="1" s="1"/>
  <c r="R544" i="1"/>
  <c r="F543" i="1"/>
  <c r="G564" i="1"/>
  <c r="H564" i="1" s="1"/>
  <c r="I569" i="1"/>
  <c r="G569" i="1" s="1"/>
  <c r="H569" i="1" s="1"/>
  <c r="L561" i="1"/>
  <c r="I563" i="1"/>
  <c r="G563" i="1" s="1"/>
  <c r="H563" i="1" s="1"/>
  <c r="L562" i="1"/>
  <c r="G562" i="1" s="1"/>
  <c r="H562" i="1" s="1"/>
  <c r="P561" i="1"/>
  <c r="P580" i="1" s="1"/>
  <c r="Q561" i="1"/>
  <c r="Q580" i="1" s="1"/>
  <c r="N561" i="1"/>
  <c r="N580" i="1" s="1"/>
  <c r="R561" i="1"/>
  <c r="R580" i="1" s="1"/>
  <c r="J570" i="1"/>
  <c r="I577" i="1"/>
  <c r="G577" i="1" s="1"/>
  <c r="H577" i="1" s="1"/>
  <c r="M561" i="1"/>
  <c r="M580" i="1" s="1"/>
  <c r="O561" i="1"/>
  <c r="O580" i="1" s="1"/>
  <c r="N257" i="1"/>
  <c r="Q165" i="1"/>
  <c r="P293" i="1" s="1"/>
  <c r="P294" i="1" s="1"/>
  <c r="L165" i="1"/>
  <c r="P266" i="1" s="1"/>
  <c r="G165" i="1"/>
  <c r="M257" i="1"/>
  <c r="L257" i="1"/>
  <c r="L259" i="1" s="1"/>
  <c r="C62" i="1"/>
  <c r="L248" i="1" s="1"/>
  <c r="K257" i="1"/>
  <c r="C57" i="1"/>
  <c r="K248" i="1" s="1"/>
  <c r="J580" i="1" l="1"/>
  <c r="L580" i="1"/>
  <c r="G570" i="1"/>
  <c r="H570" i="1" s="1"/>
  <c r="G543" i="1"/>
  <c r="H543" i="1" l="1"/>
  <c r="J257" i="1"/>
  <c r="J248" i="1"/>
  <c r="X105" i="1"/>
  <c r="W105" i="1"/>
  <c r="V105" i="1"/>
  <c r="U105" i="1"/>
  <c r="M277" i="1" s="1"/>
  <c r="T105" i="1"/>
  <c r="S105" i="1"/>
  <c r="R105" i="1"/>
  <c r="Q105" i="1"/>
  <c r="M293" i="1" s="1"/>
  <c r="P105" i="1"/>
  <c r="O105" i="1"/>
  <c r="N105" i="1"/>
  <c r="M105" i="1"/>
  <c r="L105" i="1"/>
  <c r="K105" i="1"/>
  <c r="J105" i="1"/>
  <c r="I105" i="1"/>
  <c r="H105" i="1"/>
  <c r="G105" i="1"/>
  <c r="Y105" i="1"/>
  <c r="I257" i="1"/>
  <c r="I248" i="1"/>
  <c r="C24" i="1"/>
  <c r="H248" i="1" s="1"/>
  <c r="H257" i="1"/>
  <c r="G257" i="1"/>
  <c r="C19" i="1"/>
  <c r="G248" i="1" s="1"/>
  <c r="C12" i="1"/>
  <c r="I314" i="1"/>
  <c r="W19" i="1"/>
  <c r="T266" i="1" s="1"/>
  <c r="V19" i="1"/>
  <c r="S266" i="1" s="1"/>
  <c r="T19" i="1"/>
  <c r="S19" i="1"/>
  <c r="R19" i="1"/>
  <c r="P19" i="1"/>
  <c r="O19" i="1"/>
  <c r="N19" i="1"/>
  <c r="M19" i="1"/>
  <c r="L19" i="1"/>
  <c r="I266" i="1" s="1"/>
  <c r="K19" i="1"/>
  <c r="J19" i="1"/>
  <c r="I19" i="1"/>
  <c r="H19" i="1"/>
  <c r="F307" i="1"/>
  <c r="O248" i="1"/>
  <c r="C70" i="1"/>
  <c r="I307" i="1"/>
  <c r="G216" i="1"/>
  <c r="X216" i="1"/>
  <c r="Q216" i="1"/>
  <c r="U216" i="1"/>
  <c r="W216" i="1"/>
  <c r="H216" i="1"/>
  <c r="F245" i="1"/>
  <c r="R277" i="1"/>
  <c r="H165" i="1"/>
  <c r="T165" i="1"/>
  <c r="J57" i="6"/>
  <c r="G49" i="6"/>
  <c r="K57" i="6"/>
  <c r="K58" i="6"/>
  <c r="K62" i="6"/>
  <c r="K63" i="6"/>
  <c r="J41" i="6"/>
  <c r="J42" i="6"/>
  <c r="J43" i="6"/>
  <c r="J44" i="6"/>
  <c r="J45" i="6"/>
  <c r="J46" i="6"/>
  <c r="J47" i="6"/>
  <c r="J48" i="6"/>
  <c r="J51" i="6"/>
  <c r="J52" i="6"/>
  <c r="J58" i="6"/>
  <c r="J62" i="6"/>
  <c r="J63" i="6"/>
  <c r="K5" i="6"/>
  <c r="K6" i="6"/>
  <c r="K7" i="6"/>
  <c r="K8" i="6"/>
  <c r="K10" i="6"/>
  <c r="K11" i="6"/>
  <c r="K12" i="6"/>
  <c r="K13" i="6"/>
  <c r="K14" i="6"/>
  <c r="K15" i="6"/>
  <c r="K16" i="6"/>
  <c r="K17" i="6"/>
  <c r="K18" i="6"/>
  <c r="K19" i="6"/>
  <c r="K20" i="6"/>
  <c r="K26" i="6"/>
  <c r="K27" i="6"/>
  <c r="K28" i="6"/>
  <c r="K29" i="6"/>
  <c r="K30" i="6"/>
  <c r="K31" i="6"/>
  <c r="K33" i="6"/>
  <c r="K34" i="6"/>
  <c r="K35" i="6"/>
  <c r="K37" i="6"/>
  <c r="K38" i="6"/>
  <c r="K39" i="6"/>
  <c r="K43" i="6"/>
  <c r="K44" i="6"/>
  <c r="K45" i="6"/>
  <c r="K46" i="6"/>
  <c r="K47" i="6"/>
  <c r="K48" i="6"/>
  <c r="K51" i="6"/>
  <c r="K52" i="6"/>
  <c r="K4" i="6"/>
  <c r="J5" i="6"/>
  <c r="J6" i="6"/>
  <c r="J7" i="6"/>
  <c r="J8" i="6"/>
  <c r="J10" i="6"/>
  <c r="J11" i="6"/>
  <c r="J12" i="6"/>
  <c r="J13" i="6"/>
  <c r="J14" i="6"/>
  <c r="J15" i="6"/>
  <c r="J16" i="6"/>
  <c r="J17" i="6"/>
  <c r="J18" i="6"/>
  <c r="J19" i="6"/>
  <c r="J20" i="6"/>
  <c r="J26" i="6"/>
  <c r="J27" i="6"/>
  <c r="J28" i="6"/>
  <c r="J29" i="6"/>
  <c r="J30" i="6"/>
  <c r="J31" i="6"/>
  <c r="J33" i="6"/>
  <c r="J34" i="6"/>
  <c r="J35" i="6"/>
  <c r="J37" i="6"/>
  <c r="J38" i="6"/>
  <c r="J39" i="6"/>
  <c r="J4" i="6"/>
  <c r="I40" i="6"/>
  <c r="J40" i="6" s="1"/>
  <c r="M248" i="1" l="1"/>
  <c r="M294" i="1"/>
  <c r="G293" i="1"/>
  <c r="H293" i="1" s="1"/>
  <c r="I265" i="1"/>
  <c r="S265" i="1"/>
  <c r="T265" i="1"/>
  <c r="I543" i="1"/>
  <c r="I276" i="1"/>
  <c r="I295" i="1"/>
  <c r="G295" i="1" s="1"/>
  <c r="K40" i="6"/>
  <c r="E49" i="6"/>
  <c r="E53" i="6" s="1"/>
  <c r="H39" i="6"/>
  <c r="H38" i="6"/>
  <c r="H37" i="6"/>
  <c r="H35" i="6"/>
  <c r="H34" i="6"/>
  <c r="H33" i="6"/>
  <c r="H31" i="6"/>
  <c r="H30" i="6"/>
  <c r="H29" i="6"/>
  <c r="H28" i="6"/>
  <c r="H27" i="6"/>
  <c r="H26" i="6"/>
  <c r="H25" i="6"/>
  <c r="H24" i="6"/>
  <c r="H23" i="6"/>
  <c r="H22" i="6"/>
  <c r="H20" i="6"/>
  <c r="H19" i="6"/>
  <c r="H18" i="6"/>
  <c r="H17" i="6"/>
  <c r="H16" i="6"/>
  <c r="H15" i="6"/>
  <c r="H14" i="6"/>
  <c r="H13" i="6"/>
  <c r="H12" i="6"/>
  <c r="H11" i="6"/>
  <c r="H10" i="6"/>
  <c r="H8" i="6"/>
  <c r="H7" i="6"/>
  <c r="H6" i="6"/>
  <c r="H5" i="6"/>
  <c r="F49" i="6"/>
  <c r="F53" i="6" s="1"/>
  <c r="H48" i="6"/>
  <c r="H4" i="6"/>
  <c r="J294" i="1"/>
  <c r="I294" i="1"/>
  <c r="O279" i="1"/>
  <c r="G292" i="1"/>
  <c r="G291" i="1"/>
  <c r="G290" i="1"/>
  <c r="G289" i="1"/>
  <c r="I121" i="1"/>
  <c r="G288" i="1"/>
  <c r="X121" i="1"/>
  <c r="W121" i="1"/>
  <c r="V121" i="1"/>
  <c r="N279" i="1" s="1"/>
  <c r="U121" i="1"/>
  <c r="T121" i="1"/>
  <c r="N276" i="1" s="1"/>
  <c r="S121" i="1"/>
  <c r="R121" i="1"/>
  <c r="Q121" i="1"/>
  <c r="P121" i="1"/>
  <c r="O121" i="1"/>
  <c r="N121" i="1"/>
  <c r="M121" i="1"/>
  <c r="M276" i="1"/>
  <c r="T307" i="1"/>
  <c r="S307" i="1"/>
  <c r="R307" i="1"/>
  <c r="Q307" i="1"/>
  <c r="P307" i="1"/>
  <c r="O307" i="1"/>
  <c r="N307" i="1"/>
  <c r="M307" i="1"/>
  <c r="L307" i="1"/>
  <c r="L276" i="1"/>
  <c r="V69" i="1"/>
  <c r="K277" i="1"/>
  <c r="T69" i="1"/>
  <c r="K276" i="1" s="1"/>
  <c r="K307" i="1"/>
  <c r="J307" i="1"/>
  <c r="X284" i="1"/>
  <c r="W284" i="1"/>
  <c r="V284" i="1"/>
  <c r="U284" i="1"/>
  <c r="G245" i="1"/>
  <c r="Q245" i="1"/>
  <c r="P245" i="1"/>
  <c r="O245" i="1"/>
  <c r="N245" i="1"/>
  <c r="M245" i="1"/>
  <c r="L245" i="1"/>
  <c r="K245" i="1"/>
  <c r="J245" i="1"/>
  <c r="I245" i="1"/>
  <c r="H245" i="1"/>
  <c r="S276" i="1"/>
  <c r="R276" i="1"/>
  <c r="Q276" i="1"/>
  <c r="P276" i="1"/>
  <c r="O276" i="1"/>
  <c r="J276" i="1"/>
  <c r="S279" i="1"/>
  <c r="Q279" i="1"/>
  <c r="P279" i="1"/>
  <c r="L279" i="1"/>
  <c r="J279" i="1"/>
  <c r="I279" i="1"/>
  <c r="G283" i="1"/>
  <c r="H283" i="1" s="1"/>
  <c r="G280" i="1"/>
  <c r="H280" i="1" s="1"/>
  <c r="G278" i="1"/>
  <c r="H278" i="1" s="1"/>
  <c r="G272" i="1"/>
  <c r="H272" i="1" s="1"/>
  <c r="G271" i="1"/>
  <c r="H271" i="1" s="1"/>
  <c r="G306" i="1"/>
  <c r="H306" i="1" s="1"/>
  <c r="G305" i="1"/>
  <c r="H305" i="1" s="1"/>
  <c r="G304" i="1"/>
  <c r="G303" i="1"/>
  <c r="G302" i="1"/>
  <c r="H302" i="1" s="1"/>
  <c r="G301" i="1"/>
  <c r="G300" i="1"/>
  <c r="H300" i="1" s="1"/>
  <c r="F294" i="1"/>
  <c r="T276" i="1"/>
  <c r="E40" i="6"/>
  <c r="L40" i="6" s="1"/>
  <c r="I61" i="6"/>
  <c r="G61" i="6"/>
  <c r="G64" i="6" s="1"/>
  <c r="H64" i="6" s="1"/>
  <c r="F61" i="6"/>
  <c r="F64" i="6" s="1"/>
  <c r="E61" i="6"/>
  <c r="E64" i="6" s="1"/>
  <c r="D61" i="6"/>
  <c r="D64" i="6" s="1"/>
  <c r="H56" i="6"/>
  <c r="H51" i="6"/>
  <c r="I49" i="6"/>
  <c r="J49" i="6" s="1"/>
  <c r="G53" i="6"/>
  <c r="D49" i="6"/>
  <c r="D53" i="6" s="1"/>
  <c r="H47" i="6"/>
  <c r="H46" i="6"/>
  <c r="H45" i="6"/>
  <c r="H44" i="6"/>
  <c r="H43" i="6"/>
  <c r="G40" i="6"/>
  <c r="F40" i="6"/>
  <c r="D40" i="6"/>
  <c r="G265" i="1" l="1"/>
  <c r="J543" i="1"/>
  <c r="F296" i="1"/>
  <c r="I64" i="6"/>
  <c r="K61" i="6"/>
  <c r="J61" i="6"/>
  <c r="I53" i="6"/>
  <c r="K49" i="6"/>
  <c r="H61" i="6"/>
  <c r="D66" i="6"/>
  <c r="G307" i="1"/>
  <c r="H307" i="1" s="1"/>
  <c r="G294" i="1"/>
  <c r="H294" i="1" s="1"/>
  <c r="G279" i="1"/>
  <c r="H279" i="1" s="1"/>
  <c r="H301" i="1"/>
  <c r="F55" i="6"/>
  <c r="H49" i="6"/>
  <c r="G66" i="6"/>
  <c r="F66" i="6"/>
  <c r="F68" i="6" s="1"/>
  <c r="D55" i="6"/>
  <c r="E55" i="6"/>
  <c r="E66" i="6"/>
  <c r="E68" i="6" s="1"/>
  <c r="D68" i="6"/>
  <c r="H40" i="6"/>
  <c r="P314" i="1"/>
  <c r="W165" i="1"/>
  <c r="P282" i="1" s="1"/>
  <c r="P277" i="1"/>
  <c r="S165" i="1"/>
  <c r="P275" i="1" s="1"/>
  <c r="R165" i="1"/>
  <c r="P274" i="1" s="1"/>
  <c r="P165" i="1"/>
  <c r="P281" i="1" s="1"/>
  <c r="O165" i="1"/>
  <c r="P267" i="1" s="1"/>
  <c r="N165" i="1"/>
  <c r="P270" i="1" s="1"/>
  <c r="M165" i="1"/>
  <c r="P268" i="1" s="1"/>
  <c r="K165" i="1"/>
  <c r="P273" i="1" s="1"/>
  <c r="J165" i="1"/>
  <c r="P269" i="1" s="1"/>
  <c r="I165" i="1"/>
  <c r="M250" i="1"/>
  <c r="O314" i="1"/>
  <c r="O282" i="1"/>
  <c r="O277" i="1"/>
  <c r="O275" i="1"/>
  <c r="O274" i="1"/>
  <c r="O281" i="1"/>
  <c r="O267" i="1"/>
  <c r="O270" i="1"/>
  <c r="O268" i="1"/>
  <c r="O273" i="1"/>
  <c r="O269" i="1"/>
  <c r="L250" i="1"/>
  <c r="N277" i="1"/>
  <c r="L121" i="1"/>
  <c r="N266" i="1" s="1"/>
  <c r="L314" i="1"/>
  <c r="L282" i="1"/>
  <c r="L277" i="1"/>
  <c r="L275" i="1"/>
  <c r="L274" i="1"/>
  <c r="L281" i="1"/>
  <c r="L267" i="1"/>
  <c r="L270" i="1"/>
  <c r="L268" i="1"/>
  <c r="L273" i="1"/>
  <c r="L269" i="1"/>
  <c r="I250" i="1"/>
  <c r="K314" i="1"/>
  <c r="W69" i="1"/>
  <c r="K282" i="1" s="1"/>
  <c r="S69" i="1"/>
  <c r="K275" i="1" s="1"/>
  <c r="R69" i="1"/>
  <c r="K274" i="1" s="1"/>
  <c r="P69" i="1"/>
  <c r="K281" i="1" s="1"/>
  <c r="O69" i="1"/>
  <c r="K267" i="1" s="1"/>
  <c r="N69" i="1"/>
  <c r="K270" i="1" s="1"/>
  <c r="M69" i="1"/>
  <c r="K268" i="1" s="1"/>
  <c r="K69" i="1"/>
  <c r="K273" i="1" s="1"/>
  <c r="J69" i="1"/>
  <c r="K269" i="1" s="1"/>
  <c r="I69" i="1"/>
  <c r="H69" i="1"/>
  <c r="H250" i="1"/>
  <c r="J269" i="1"/>
  <c r="J314" i="1"/>
  <c r="J273" i="1"/>
  <c r="G250" i="1"/>
  <c r="F248" i="1"/>
  <c r="F247" i="1" s="1"/>
  <c r="F7" i="4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I282" i="1"/>
  <c r="I277" i="1"/>
  <c r="I274" i="1"/>
  <c r="I281" i="1"/>
  <c r="I267" i="1"/>
  <c r="I270" i="1"/>
  <c r="I268" i="1"/>
  <c r="I273" i="1"/>
  <c r="I269" i="1"/>
  <c r="F250" i="1"/>
  <c r="F249" i="1" s="1"/>
  <c r="G5" i="4"/>
  <c r="H5" i="4" s="1"/>
  <c r="I5" i="4" s="1"/>
  <c r="J5" i="4" s="1"/>
  <c r="K5" i="4" s="1"/>
  <c r="L5" i="4" s="1"/>
  <c r="M5" i="4" s="1"/>
  <c r="N5" i="4" s="1"/>
  <c r="O5" i="4" s="1"/>
  <c r="P5" i="4" s="1"/>
  <c r="Q5" i="4" s="1"/>
  <c r="R8" i="4"/>
  <c r="R6" i="4"/>
  <c r="T314" i="1"/>
  <c r="T282" i="1"/>
  <c r="T277" i="1"/>
  <c r="T275" i="1"/>
  <c r="T274" i="1"/>
  <c r="T281" i="1"/>
  <c r="T267" i="1"/>
  <c r="T270" i="1"/>
  <c r="T268" i="1"/>
  <c r="T273" i="1"/>
  <c r="T269" i="1"/>
  <c r="Q250" i="1"/>
  <c r="G121" i="1"/>
  <c r="K250" i="1" s="1"/>
  <c r="P250" i="1"/>
  <c r="Q314" i="1"/>
  <c r="Q282" i="1"/>
  <c r="Q277" i="1"/>
  <c r="Q275" i="1"/>
  <c r="Q274" i="1"/>
  <c r="Q281" i="1"/>
  <c r="Q267" i="1"/>
  <c r="Q270" i="1"/>
  <c r="Q268" i="1"/>
  <c r="Q273" i="1"/>
  <c r="Q269" i="1"/>
  <c r="P284" i="1" l="1"/>
  <c r="K543" i="1"/>
  <c r="J275" i="1"/>
  <c r="G276" i="1"/>
  <c r="H276" i="1" s="1"/>
  <c r="F252" i="1"/>
  <c r="J64" i="6"/>
  <c r="K64" i="6"/>
  <c r="K53" i="6"/>
  <c r="J53" i="6"/>
  <c r="I55" i="6"/>
  <c r="J55" i="6" s="1"/>
  <c r="I66" i="6"/>
  <c r="G68" i="6"/>
  <c r="H66" i="6"/>
  <c r="K284" i="1"/>
  <c r="K296" i="1" s="1"/>
  <c r="G247" i="1"/>
  <c r="H247" i="1" s="1"/>
  <c r="I247" i="1" s="1"/>
  <c r="T284" i="1"/>
  <c r="T296" i="1" s="1"/>
  <c r="L284" i="1"/>
  <c r="L296" i="1" s="1"/>
  <c r="R248" i="1"/>
  <c r="G249" i="1"/>
  <c r="H249" i="1" s="1"/>
  <c r="I249" i="1" s="1"/>
  <c r="N250" i="1"/>
  <c r="G55" i="6"/>
  <c r="H55" i="6" s="1"/>
  <c r="H53" i="6"/>
  <c r="Y240" i="1"/>
  <c r="L543" i="1" l="1"/>
  <c r="I68" i="6"/>
  <c r="J68" i="6" s="1"/>
  <c r="J66" i="6"/>
  <c r="K66" i="6"/>
  <c r="K55" i="6"/>
  <c r="H68" i="6"/>
  <c r="G252" i="1"/>
  <c r="H252" i="1"/>
  <c r="I252" i="1"/>
  <c r="J247" i="1"/>
  <c r="Q10" i="4"/>
  <c r="P10" i="4"/>
  <c r="O10" i="4"/>
  <c r="N10" i="4"/>
  <c r="M10" i="4"/>
  <c r="L10" i="4"/>
  <c r="M543" i="1" l="1"/>
  <c r="K68" i="6"/>
  <c r="K247" i="1"/>
  <c r="Y121" i="1"/>
  <c r="N314" i="1"/>
  <c r="N282" i="1"/>
  <c r="N275" i="1"/>
  <c r="N274" i="1"/>
  <c r="N281" i="1"/>
  <c r="N267" i="1"/>
  <c r="N270" i="1"/>
  <c r="N268" i="1"/>
  <c r="K121" i="1"/>
  <c r="N273" i="1" s="1"/>
  <c r="J121" i="1"/>
  <c r="N269" i="1" s="1"/>
  <c r="H121" i="1"/>
  <c r="N543" i="1" l="1"/>
  <c r="L247" i="1"/>
  <c r="M314" i="1"/>
  <c r="O543" i="1" l="1"/>
  <c r="M247" i="1"/>
  <c r="J250" i="1"/>
  <c r="P543" i="1" l="1"/>
  <c r="J249" i="1"/>
  <c r="N247" i="1"/>
  <c r="K10" i="4"/>
  <c r="J10" i="4"/>
  <c r="I10" i="4"/>
  <c r="H10" i="4"/>
  <c r="G10" i="4"/>
  <c r="F10" i="4"/>
  <c r="Q543" i="1" l="1"/>
  <c r="K249" i="1"/>
  <c r="J252" i="1"/>
  <c r="O247" i="1"/>
  <c r="J282" i="1"/>
  <c r="J277" i="1"/>
  <c r="J281" i="1"/>
  <c r="J267" i="1"/>
  <c r="J270" i="1"/>
  <c r="J268" i="1"/>
  <c r="J274" i="1" l="1"/>
  <c r="I275" i="1"/>
  <c r="I284" i="1" s="1"/>
  <c r="I296" i="1" s="1"/>
  <c r="L249" i="1"/>
  <c r="K252" i="1"/>
  <c r="P247" i="1"/>
  <c r="J284" i="1" l="1"/>
  <c r="J296" i="1" s="1"/>
  <c r="M249" i="1"/>
  <c r="L252" i="1"/>
  <c r="Q247" i="1"/>
  <c r="S314" i="1"/>
  <c r="S282" i="1"/>
  <c r="S277" i="1"/>
  <c r="S216" i="1"/>
  <c r="S275" i="1" s="1"/>
  <c r="R216" i="1"/>
  <c r="S274" i="1" s="1"/>
  <c r="S281" i="1"/>
  <c r="O216" i="1"/>
  <c r="S267" i="1" s="1"/>
  <c r="N216" i="1"/>
  <c r="S270" i="1" s="1"/>
  <c r="M216" i="1"/>
  <c r="S268" i="1" s="1"/>
  <c r="K216" i="1"/>
  <c r="S273" i="1" s="1"/>
  <c r="J216" i="1"/>
  <c r="S269" i="1" s="1"/>
  <c r="I216" i="1"/>
  <c r="S284" i="1" l="1"/>
  <c r="S296" i="1" s="1"/>
  <c r="N249" i="1"/>
  <c r="M252" i="1"/>
  <c r="Y216" i="1"/>
  <c r="R314" i="1"/>
  <c r="H314" i="1" s="1"/>
  <c r="R282" i="1"/>
  <c r="R275" i="1"/>
  <c r="R274" i="1"/>
  <c r="R281" i="1"/>
  <c r="R267" i="1"/>
  <c r="R270" i="1"/>
  <c r="R268" i="1"/>
  <c r="O250" i="1"/>
  <c r="R250" i="1" s="1"/>
  <c r="O284" i="1" l="1"/>
  <c r="O296" i="1" s="1"/>
  <c r="N284" i="1"/>
  <c r="N296" i="1" s="1"/>
  <c r="R269" i="1"/>
  <c r="P296" i="1"/>
  <c r="R273" i="1"/>
  <c r="Q284" i="1"/>
  <c r="Q296" i="1" s="1"/>
  <c r="O249" i="1"/>
  <c r="N252" i="1"/>
  <c r="M282" i="1"/>
  <c r="G282" i="1" s="1"/>
  <c r="H282" i="1" s="1"/>
  <c r="G277" i="1"/>
  <c r="H277" i="1" s="1"/>
  <c r="M275" i="1"/>
  <c r="G275" i="1" s="1"/>
  <c r="H275" i="1" s="1"/>
  <c r="M274" i="1"/>
  <c r="G274" i="1" s="1"/>
  <c r="H274" i="1" s="1"/>
  <c r="M281" i="1"/>
  <c r="G281" i="1" s="1"/>
  <c r="H281" i="1" s="1"/>
  <c r="M267" i="1"/>
  <c r="G267" i="1" s="1"/>
  <c r="H267" i="1" s="1"/>
  <c r="M270" i="1"/>
  <c r="G270" i="1" s="1"/>
  <c r="H270" i="1" s="1"/>
  <c r="M268" i="1"/>
  <c r="G268" i="1" s="1"/>
  <c r="H268" i="1" s="1"/>
  <c r="M273" i="1"/>
  <c r="M269" i="1"/>
  <c r="G269" i="1" l="1"/>
  <c r="H269" i="1" s="1"/>
  <c r="G266" i="1"/>
  <c r="H266" i="1" s="1"/>
  <c r="G273" i="1"/>
  <c r="H273" i="1" s="1"/>
  <c r="R284" i="1"/>
  <c r="R296" i="1" s="1"/>
  <c r="M284" i="1"/>
  <c r="M296" i="1" s="1"/>
  <c r="P249" i="1"/>
  <c r="O252" i="1"/>
  <c r="G241" i="1"/>
  <c r="H265" i="1" l="1"/>
  <c r="Q249" i="1"/>
  <c r="Q252" i="1" s="1"/>
  <c r="P252" i="1"/>
  <c r="Y165" i="1" l="1"/>
  <c r="Y90" i="1" l="1"/>
  <c r="G284" i="1" l="1"/>
  <c r="I285" i="1"/>
  <c r="J285" i="1" s="1"/>
  <c r="K285" i="1" s="1"/>
  <c r="L285" i="1" s="1"/>
  <c r="M285" i="1" s="1"/>
  <c r="N285" i="1" s="1"/>
  <c r="O285" i="1" s="1"/>
  <c r="P285" i="1" s="1"/>
  <c r="Q285" i="1" s="1"/>
  <c r="R285" i="1" s="1"/>
  <c r="S285" i="1" s="1"/>
  <c r="T285" i="1" s="1"/>
  <c r="H284" i="1" l="1"/>
  <c r="G296" i="1"/>
  <c r="H296" i="1" s="1"/>
  <c r="H347" i="1"/>
  <c r="I561" i="1" s="1"/>
  <c r="G561" i="1" l="1"/>
  <c r="H561" i="1" s="1"/>
  <c r="I580" i="1"/>
  <c r="I581" i="1" l="1"/>
  <c r="J581" i="1" s="1"/>
  <c r="K581" i="1" s="1"/>
  <c r="L581" i="1" s="1"/>
  <c r="M581" i="1" s="1"/>
  <c r="N581" i="1" s="1"/>
  <c r="O581" i="1" s="1"/>
  <c r="P581" i="1" s="1"/>
  <c r="Q581" i="1" s="1"/>
  <c r="R581" i="1" s="1"/>
  <c r="G580" i="1"/>
  <c r="H580" i="1" s="1"/>
  <c r="G347" i="1"/>
  <c r="G537" i="1" s="1"/>
  <c r="F546" i="1" l="1"/>
  <c r="F545" i="1" s="1"/>
  <c r="F548" i="1" s="1"/>
  <c r="G545" i="1" l="1"/>
  <c r="H545" i="1" s="1"/>
  <c r="H548" i="1" s="1"/>
  <c r="R546" i="1"/>
  <c r="I545" i="1"/>
  <c r="J545" i="1" s="1"/>
  <c r="G548" i="1"/>
  <c r="I548" i="1" l="1"/>
  <c r="J548" i="1"/>
  <c r="K545" i="1"/>
  <c r="L545" i="1" l="1"/>
  <c r="K548" i="1"/>
  <c r="L548" i="1" l="1"/>
  <c r="M545" i="1"/>
  <c r="M548" i="1" l="1"/>
  <c r="N545" i="1"/>
  <c r="N548" i="1" l="1"/>
  <c r="O545" i="1"/>
  <c r="P545" i="1" l="1"/>
  <c r="O548" i="1"/>
  <c r="Q545" i="1" l="1"/>
  <c r="Q548" i="1" s="1"/>
  <c r="P548" i="1"/>
  <c r="J21" i="7"/>
  <c r="L21" i="7" l="1"/>
  <c r="L22" i="7" s="1"/>
  <c r="O5" i="7"/>
</calcChain>
</file>

<file path=xl/sharedStrings.xml><?xml version="1.0" encoding="utf-8"?>
<sst xmlns="http://schemas.openxmlformats.org/spreadsheetml/2006/main" count="1466" uniqueCount="678">
  <si>
    <t>Receipts</t>
  </si>
  <si>
    <t>Payments</t>
  </si>
  <si>
    <t>Date</t>
  </si>
  <si>
    <t>Description</t>
  </si>
  <si>
    <t>Total</t>
  </si>
  <si>
    <t>Cq.No.</t>
  </si>
  <si>
    <t>Wages</t>
  </si>
  <si>
    <t>Ins.</t>
  </si>
  <si>
    <t>Lighting</t>
  </si>
  <si>
    <t>VAT</t>
  </si>
  <si>
    <t>&amp; Sec.137</t>
  </si>
  <si>
    <t>Insurance</t>
  </si>
  <si>
    <t>BUDGET</t>
  </si>
  <si>
    <t>MAY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</si>
  <si>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</si>
  <si>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</si>
  <si>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</si>
  <si>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</si>
  <si>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</si>
  <si>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</si>
  <si>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</si>
  <si>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</si>
  <si>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</si>
  <si>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</si>
  <si>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</si>
  <si>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Training</t>
  </si>
  <si>
    <t>Other payments (not in budget)</t>
  </si>
  <si>
    <t>Hire</t>
  </si>
  <si>
    <t>Stationery</t>
  </si>
  <si>
    <t>/Admin.</t>
  </si>
  <si>
    <t>of assets</t>
  </si>
  <si>
    <t>Website &amp; email</t>
  </si>
  <si>
    <t>Open Spaces</t>
  </si>
  <si>
    <t>Subs</t>
  </si>
  <si>
    <t>Audit</t>
  </si>
  <si>
    <t>Misc</t>
  </si>
  <si>
    <t>&amp; email</t>
  </si>
  <si>
    <t>Opening Balance</t>
  </si>
  <si>
    <t xml:space="preserve">Easton on the Hill Parish Council </t>
  </si>
  <si>
    <t>Precept</t>
  </si>
  <si>
    <t>Total expenditure July</t>
  </si>
  <si>
    <t>Total expenditure August</t>
  </si>
  <si>
    <t>Total expenditure September</t>
  </si>
  <si>
    <t>Total October</t>
  </si>
  <si>
    <t>Total November</t>
  </si>
  <si>
    <t>Total December</t>
  </si>
  <si>
    <t>Cumulative</t>
  </si>
  <si>
    <t>Total January</t>
  </si>
  <si>
    <t>Total Feb</t>
  </si>
  <si>
    <t>Total March</t>
  </si>
  <si>
    <t>RECEIPTS</t>
  </si>
  <si>
    <t>Staff costs inc hmrc</t>
  </si>
  <si>
    <t>Election</t>
  </si>
  <si>
    <t>Bank statement</t>
  </si>
  <si>
    <t xml:space="preserve">Total May </t>
  </si>
  <si>
    <t>less payments</t>
  </si>
  <si>
    <t>Bank reconciliation</t>
  </si>
  <si>
    <t>B/F balance</t>
  </si>
  <si>
    <t>£</t>
  </si>
  <si>
    <t>plus receipts</t>
  </si>
  <si>
    <t>Balance</t>
  </si>
  <si>
    <t>Adjustments</t>
  </si>
  <si>
    <t>May</t>
  </si>
  <si>
    <t>June</t>
  </si>
  <si>
    <t>July</t>
  </si>
  <si>
    <t>to date</t>
  </si>
  <si>
    <t>Unity Bank current</t>
  </si>
  <si>
    <t>payments not cleared</t>
  </si>
  <si>
    <t>Agrees with balance above</t>
  </si>
  <si>
    <t>August</t>
  </si>
  <si>
    <t>mileage</t>
  </si>
  <si>
    <t>September</t>
  </si>
  <si>
    <t>month</t>
  </si>
  <si>
    <t>October</t>
  </si>
  <si>
    <t>November</t>
  </si>
  <si>
    <t>wages</t>
  </si>
  <si>
    <t>paye</t>
  </si>
  <si>
    <t>insurance</t>
  </si>
  <si>
    <t>Room hire</t>
  </si>
  <si>
    <t>subs</t>
  </si>
  <si>
    <t>training</t>
  </si>
  <si>
    <t>audit</t>
  </si>
  <si>
    <t>st lighting</t>
  </si>
  <si>
    <t>Website /email</t>
  </si>
  <si>
    <t>vat</t>
  </si>
  <si>
    <t>December</t>
  </si>
  <si>
    <t>Cumulative payments</t>
  </si>
  <si>
    <t>Spent</t>
  </si>
  <si>
    <t>Receipts April</t>
  </si>
  <si>
    <t>PAYE/NI</t>
  </si>
  <si>
    <t>MAY 17%</t>
  </si>
  <si>
    <t>JUN 25%</t>
  </si>
  <si>
    <t>JUL 33%</t>
  </si>
  <si>
    <t>AUG 42%</t>
  </si>
  <si>
    <t>SEPT 50%</t>
  </si>
  <si>
    <t>RESERVES</t>
  </si>
  <si>
    <t>General</t>
  </si>
  <si>
    <t>Sep total</t>
  </si>
  <si>
    <t>OCT 58%</t>
  </si>
  <si>
    <t>Total Oct</t>
  </si>
  <si>
    <t>Total payments</t>
  </si>
  <si>
    <t>spend</t>
  </si>
  <si>
    <t>NOV 67%</t>
  </si>
  <si>
    <t>Last year's</t>
  </si>
  <si>
    <t>This year's</t>
  </si>
  <si>
    <t>Year to date</t>
  </si>
  <si>
    <t>Full year</t>
  </si>
  <si>
    <t>Over/under</t>
  </si>
  <si>
    <t>Proposed</t>
  </si>
  <si>
    <t>Notes</t>
  </si>
  <si>
    <t>Forecast</t>
  </si>
  <si>
    <t>Staff Costs</t>
  </si>
  <si>
    <t xml:space="preserve">Clerk's salary incl HMRC </t>
  </si>
  <si>
    <t>?</t>
  </si>
  <si>
    <t>Clerk's expenses home office</t>
  </si>
  <si>
    <t>Clerk's mileage</t>
  </si>
  <si>
    <t>Clerk training and conference</t>
  </si>
  <si>
    <t>Gen Administration</t>
  </si>
  <si>
    <t>Audit Fee: Internal</t>
  </si>
  <si>
    <t>Audit Fee: External</t>
  </si>
  <si>
    <t>total subs budget 679</t>
  </si>
  <si>
    <t>Annual Membership fees - SLCC</t>
  </si>
  <si>
    <t xml:space="preserve">                       -  Northants CALC</t>
  </si>
  <si>
    <t>ICO Annual Membership</t>
  </si>
  <si>
    <t xml:space="preserve">Insurance </t>
  </si>
  <si>
    <t>Councillors travel allowance</t>
  </si>
  <si>
    <t>Stationery/photocopying/Postage/bank</t>
  </si>
  <si>
    <t>Councillors training sessions</t>
  </si>
  <si>
    <t>Rental for Meetings at Village Hall</t>
  </si>
  <si>
    <t>Website/hosting/emails/support</t>
  </si>
  <si>
    <t>£355 vision ict hosting ly</t>
  </si>
  <si>
    <t>Parks &amp; Open Spaces PF/The Close</t>
  </si>
  <si>
    <t>Annual play equipment inspection</t>
  </si>
  <si>
    <t>post install plus other</t>
  </si>
  <si>
    <t>Grass cutting</t>
  </si>
  <si>
    <t>Improvements/general maintenance PF</t>
  </si>
  <si>
    <t>Other open spaces grass cutting</t>
  </si>
  <si>
    <t>Trees and greens</t>
  </si>
  <si>
    <t>Public Lighting</t>
  </si>
  <si>
    <t>Supply charge</t>
  </si>
  <si>
    <t>Maintenance charge</t>
  </si>
  <si>
    <t>Repairs</t>
  </si>
  <si>
    <t>increased energy prices</t>
  </si>
  <si>
    <t>Section 137 Payments</t>
  </si>
  <si>
    <t>Royal British Legion wreath</t>
  </si>
  <si>
    <t>Projects/reserves</t>
  </si>
  <si>
    <t>General reserves build up</t>
  </si>
  <si>
    <t>Playing field project budget and spend</t>
  </si>
  <si>
    <t xml:space="preserve">Precept </t>
  </si>
  <si>
    <t>Allotments</t>
  </si>
  <si>
    <t>Bank savings interest</t>
  </si>
  <si>
    <t>Donation VH</t>
  </si>
  <si>
    <t>Total excl PF</t>
  </si>
  <si>
    <t>Donations/grants PF/ hire income</t>
  </si>
  <si>
    <t>Total receipts</t>
  </si>
  <si>
    <t xml:space="preserve"> Less Payments </t>
  </si>
  <si>
    <t>To/(From) General Reserves</t>
  </si>
  <si>
    <t>20/21</t>
  </si>
  <si>
    <t>21/22</t>
  </si>
  <si>
    <t>22/23</t>
  </si>
  <si>
    <t>Reserves levels</t>
  </si>
  <si>
    <t>(inclu 10k grant)</t>
  </si>
  <si>
    <t>19/20</t>
  </si>
  <si>
    <t>18/19</t>
  </si>
  <si>
    <t>17/18</t>
  </si>
  <si>
    <t>Additional notes</t>
  </si>
  <si>
    <t>Precept egs</t>
  </si>
  <si>
    <t>PC tax</t>
  </si>
  <si>
    <t>per annum</t>
  </si>
  <si>
    <t>Examples</t>
  </si>
  <si>
    <t>£2.167 per 1k</t>
  </si>
  <si>
    <t>Using Tax base band D 20/21</t>
  </si>
  <si>
    <t>Tax base 461.3</t>
  </si>
  <si>
    <t>Previous precepts</t>
  </si>
  <si>
    <t>2016/17</t>
  </si>
  <si>
    <t xml:space="preserve"> plus 2 %</t>
  </si>
  <si>
    <t>minus 1.5%</t>
  </si>
  <si>
    <t>plus 5.7%</t>
  </si>
  <si>
    <t>plus 31.3%</t>
  </si>
  <si>
    <t>plus 4%</t>
  </si>
  <si>
    <t>£1313 extra</t>
  </si>
  <si>
    <t>Total costs/budget needed, basic, projects, PF</t>
  </si>
  <si>
    <t>Total basic running costs budget/spend</t>
  </si>
  <si>
    <t>Village Clock annual service remove</t>
  </si>
  <si>
    <t>Village Hall clock</t>
  </si>
  <si>
    <t>Other maintenance rest village incl grit, defib</t>
  </si>
  <si>
    <t>Moved to S137</t>
  </si>
  <si>
    <t>A</t>
  </si>
  <si>
    <t>B</t>
  </si>
  <si>
    <t>A+B</t>
  </si>
  <si>
    <t>Total projects inlc PF</t>
  </si>
  <si>
    <t>Total projects/reserves/extras excl PF</t>
  </si>
  <si>
    <t>Audit, int and ext</t>
  </si>
  <si>
    <t>Cllr travel</t>
  </si>
  <si>
    <t>Trees survey/works</t>
  </si>
  <si>
    <t>Cllr/Clerk training</t>
  </si>
  <si>
    <t>Parks &amp; Open Spaces grass, PF</t>
  </si>
  <si>
    <t>Parks &amp; Open Spaces grass village</t>
  </si>
  <si>
    <t>Maintenance PF</t>
  </si>
  <si>
    <t>inspections</t>
  </si>
  <si>
    <t>Lighting, total</t>
  </si>
  <si>
    <t>Playing Field</t>
  </si>
  <si>
    <t>Ketton Drift</t>
  </si>
  <si>
    <t>Budget</t>
  </si>
  <si>
    <t>Grand total expenditure</t>
  </si>
  <si>
    <t>DEC 75%</t>
  </si>
  <si>
    <t>JAN 83%</t>
  </si>
  <si>
    <t>FEB 92%</t>
  </si>
  <si>
    <t>Bank interest</t>
  </si>
  <si>
    <t>BUDGET FOR 23/24</t>
  </si>
  <si>
    <t>actual 21/22</t>
  </si>
  <si>
    <t>budget 22/23</t>
  </si>
  <si>
    <t>to end Oct 22</t>
  </si>
  <si>
    <t>2023-2024</t>
  </si>
  <si>
    <t>April</t>
  </si>
  <si>
    <t>Dec</t>
  </si>
  <si>
    <t>Jan</t>
  </si>
  <si>
    <t>Feb</t>
  </si>
  <si>
    <t>Mar</t>
  </si>
  <si>
    <t>Nov</t>
  </si>
  <si>
    <t>Total Nov</t>
  </si>
  <si>
    <t>Total Jan</t>
  </si>
  <si>
    <t>Total year</t>
  </si>
  <si>
    <t>Greens, other</t>
  </si>
  <si>
    <t>Maint. PF</t>
  </si>
  <si>
    <t>Maint. Other</t>
  </si>
  <si>
    <t>Donations/S137</t>
  </si>
  <si>
    <t>Greens, PF</t>
  </si>
  <si>
    <t>Basic payments (excluding VAT)</t>
  </si>
  <si>
    <t>% spent</t>
  </si>
  <si>
    <t>ACTUAL</t>
  </si>
  <si>
    <t>EXPENDITURE AGAINST BUDGET</t>
  </si>
  <si>
    <t>Reserves/projects SPEND</t>
  </si>
  <si>
    <t>Memberships subs</t>
  </si>
  <si>
    <t>JUNE</t>
  </si>
  <si>
    <t>JULY</t>
  </si>
  <si>
    <t xml:space="preserve">FEB </t>
  </si>
  <si>
    <t>APR 8%</t>
  </si>
  <si>
    <t>Grand total income</t>
  </si>
  <si>
    <t>Total June</t>
  </si>
  <si>
    <t>project</t>
  </si>
  <si>
    <t>Other - planning war mem</t>
  </si>
  <si>
    <t>back pay pay award</t>
  </si>
  <si>
    <t>pay rise</t>
  </si>
  <si>
    <t>hire income</t>
  </si>
  <si>
    <t>Footpaths</t>
  </si>
  <si>
    <t>Local Gov't Re-organisation/clock fund</t>
  </si>
  <si>
    <t>C/F figures</t>
  </si>
  <si>
    <t>plus 3%</t>
  </si>
  <si>
    <t>grants</t>
  </si>
  <si>
    <t>Clerk's Overtime/back pay</t>
  </si>
  <si>
    <t>grant, donations</t>
  </si>
  <si>
    <t>6%?</t>
  </si>
  <si>
    <t>£18 per 2 hour meeting, £10 1 hour. No increase proposed as yet</t>
  </si>
  <si>
    <t>£500 maintenance, £1800 caretaker</t>
  </si>
  <si>
    <t>The Drift, MVAS, Spring Close?</t>
  </si>
  <si>
    <t>survey, works</t>
  </si>
  <si>
    <t>£235 pq - no increase planned</t>
  </si>
  <si>
    <t>repairs from projects/reserves TY</t>
  </si>
  <si>
    <t>Air Ambulance Service/other</t>
  </si>
  <si>
    <t>clock repair fund</t>
  </si>
  <si>
    <t>footpath project</t>
  </si>
  <si>
    <t>election</t>
  </si>
  <si>
    <t>Spring Close SW</t>
  </si>
  <si>
    <t>Tax base 463</t>
  </si>
  <si>
    <t xml:space="preserve">% increase </t>
  </si>
  <si>
    <t>on LY budget</t>
  </si>
  <si>
    <t>% increase</t>
  </si>
  <si>
    <t>on FY f/cast</t>
  </si>
  <si>
    <t>£120 pm approx now x 3.6 SSE 51.51</t>
  </si>
  <si>
    <t>Website/other projects</t>
  </si>
  <si>
    <t>divide by tax base 463 = £81.96</t>
  </si>
  <si>
    <t>8% increase</t>
  </si>
  <si>
    <t xml:space="preserve">Earmarked </t>
  </si>
  <si>
    <t>incl 6k vat claim back</t>
  </si>
  <si>
    <t>lights</t>
  </si>
  <si>
    <t>plus receipts to date</t>
  </si>
  <si>
    <t>receipts for month</t>
  </si>
  <si>
    <t>less payments to date</t>
  </si>
  <si>
    <t>payments for month</t>
  </si>
  <si>
    <t>Adjustments for non cleared etc</t>
  </si>
  <si>
    <t>Agreed with above</t>
  </si>
  <si>
    <t>Receipts ex vat reclaims</t>
  </si>
  <si>
    <t>Receipts May</t>
  </si>
  <si>
    <t>Receipts June</t>
  </si>
  <si>
    <t>Receipts July</t>
  </si>
  <si>
    <t>Receipts Aug</t>
  </si>
  <si>
    <t>VAT reclaim</t>
  </si>
  <si>
    <t>Total April</t>
  </si>
  <si>
    <t>General reserves contribution</t>
  </si>
  <si>
    <t>Election build up</t>
  </si>
  <si>
    <t>BP</t>
  </si>
  <si>
    <t>Staff other costs HO, miles, admin</t>
  </si>
  <si>
    <t>Bank statements current account</t>
  </si>
  <si>
    <t>Instant access</t>
  </si>
  <si>
    <t>DD</t>
  </si>
  <si>
    <t>Total bank</t>
  </si>
  <si>
    <t>Income</t>
  </si>
  <si>
    <t>Total July</t>
  </si>
  <si>
    <t>Total Aug</t>
  </si>
  <si>
    <t>Admin, bank - in above</t>
  </si>
  <si>
    <t>23/24</t>
  </si>
  <si>
    <t>cash balance March 2024</t>
  </si>
  <si>
    <t>Playing field remainder</t>
  </si>
  <si>
    <t>Info board</t>
  </si>
  <si>
    <t>includes earmarked reserves of:</t>
  </si>
  <si>
    <t>WPFC</t>
  </si>
  <si>
    <t>Total Dec</t>
  </si>
  <si>
    <t>Asset Maintenance, grit, defib, Drift</t>
  </si>
  <si>
    <t>grant</t>
  </si>
  <si>
    <t>PO collection</t>
  </si>
  <si>
    <t>GMC</t>
  </si>
  <si>
    <t>General reserves</t>
  </si>
  <si>
    <t>Receipts &amp; Payments 2024 2025</t>
  </si>
  <si>
    <t>Speed device</t>
  </si>
  <si>
    <t>S137 payments, incl clock</t>
  </si>
  <si>
    <t>Footpaths C/F £500 now in reserves</t>
  </si>
  <si>
    <t>Back pay, clerk</t>
  </si>
  <si>
    <t>Land registration</t>
  </si>
  <si>
    <t>PLAYING FIELD</t>
  </si>
  <si>
    <t>Mainten</t>
  </si>
  <si>
    <t>Elec</t>
  </si>
  <si>
    <t>pavilion</t>
  </si>
  <si>
    <t>Water</t>
  </si>
  <si>
    <t xml:space="preserve">Waste </t>
  </si>
  <si>
    <t>Colln contract</t>
  </si>
  <si>
    <t>Waste</t>
  </si>
  <si>
    <t>NNC</t>
  </si>
  <si>
    <t>Misc maint</t>
  </si>
  <si>
    <t>Project</t>
  </si>
  <si>
    <t>non grant</t>
  </si>
  <si>
    <t>Rospa</t>
  </si>
  <si>
    <t>Inspection</t>
  </si>
  <si>
    <t>Blackstones hire of field</t>
  </si>
  <si>
    <t>WPFC field/pav hire</t>
  </si>
  <si>
    <t>WPFC utility, elec</t>
  </si>
  <si>
    <t>WPFC elec</t>
  </si>
  <si>
    <t>HMRC empee tax and er NI</t>
  </si>
  <si>
    <t>Village hall for room hire</t>
  </si>
  <si>
    <t>Glasdon new poo bin at pavilion</t>
  </si>
  <si>
    <t>Mountain recycling</t>
  </si>
  <si>
    <t>Yu Energy</t>
  </si>
  <si>
    <t>Yu energy street lighting</t>
  </si>
  <si>
    <t>EDF energy pavilion elec</t>
  </si>
  <si>
    <t xml:space="preserve">Edf energy The Briers street </t>
  </si>
  <si>
    <t>Clerk ink plans</t>
  </si>
  <si>
    <t>Clerk mileage and home office</t>
  </si>
  <si>
    <t>Clerk salary</t>
  </si>
  <si>
    <t>Multipay card</t>
  </si>
  <si>
    <t>K Cox Grounds Maintenance cont</t>
  </si>
  <si>
    <t>Rutland Security</t>
  </si>
  <si>
    <t>Precept from NNC</t>
  </si>
  <si>
    <t>allotment rents</t>
  </si>
  <si>
    <t>Utility bills WPFC</t>
  </si>
  <si>
    <t>Hire income/WPFC etc</t>
  </si>
  <si>
    <t>Maint pav</t>
  </si>
  <si>
    <t xml:space="preserve">Maintenance PF (2k GMC, £3150 pav running costs </t>
  </si>
  <si>
    <t>Yu Energy streetlights</t>
  </si>
  <si>
    <t>Edf energy The Briers street elec</t>
  </si>
  <si>
    <t>J Rice clerk back pay April</t>
  </si>
  <si>
    <t>The Sign Shed</t>
  </si>
  <si>
    <t>Clear Councils insurance</t>
  </si>
  <si>
    <t>TI Brindle Lifebuoy</t>
  </si>
  <si>
    <t>EDF Energy  pavilion</t>
  </si>
  <si>
    <t>Leics Gardens grass</t>
  </si>
  <si>
    <t>Safelincs defib battery/pads</t>
  </si>
  <si>
    <t>NCALC audit and subs</t>
  </si>
  <si>
    <t>NCALC training</t>
  </si>
  <si>
    <t>K Cox GMC</t>
  </si>
  <si>
    <t>WPFC utility</t>
  </si>
  <si>
    <t>WPFC rent</t>
  </si>
  <si>
    <t>Wave water bill pavilion</t>
  </si>
  <si>
    <t>Envirobuild cladding etc</t>
  </si>
  <si>
    <t>Firdale flooring deposit</t>
  </si>
  <si>
    <t>BSH recycling skip hire</t>
  </si>
  <si>
    <t>Howarth Timber cladding materials</t>
  </si>
  <si>
    <t>Howarth Timber insulation</t>
  </si>
  <si>
    <t>Cladco materials roof etc</t>
  </si>
  <si>
    <t>Clerk O/T to March 24</t>
  </si>
  <si>
    <t>Augean landfill tax third party</t>
  </si>
  <si>
    <t>XF to IA acct 20k</t>
  </si>
  <si>
    <t>Clerk back pay increment plus April's</t>
  </si>
  <si>
    <t>Clerk ink plans/ict and bank fee</t>
  </si>
  <si>
    <t>Back pay, incl back pay incre</t>
  </si>
  <si>
    <t>VAT paid</t>
  </si>
  <si>
    <t>Grantscape grant pavilion</t>
  </si>
  <si>
    <t>ROSPA play inspection</t>
  </si>
  <si>
    <t>EOTH village hall hire</t>
  </si>
  <si>
    <t>NNC waste bin services</t>
  </si>
  <si>
    <t>Grounds maintenance contractor</t>
  </si>
  <si>
    <t xml:space="preserve">Viking paper </t>
  </si>
  <si>
    <t>SLCC subs</t>
  </si>
  <si>
    <t>Eon maintenance charge</t>
  </si>
  <si>
    <t>Yu Energy street lights</t>
  </si>
  <si>
    <t>Stone Asbestos</t>
  </si>
  <si>
    <t>Wittering Premiair contracts</t>
  </si>
  <si>
    <t>Clerk mileage and home office, ink</t>
  </si>
  <si>
    <t>Envirobuild cladding extra</t>
  </si>
  <si>
    <t>EDF The Briers</t>
  </si>
  <si>
    <t>Fees banks</t>
  </si>
  <si>
    <t>K Cox Cladding increased quote labour</t>
  </si>
  <si>
    <t>Firdale cladding remainder</t>
  </si>
  <si>
    <t>K Cox GMC contract</t>
  </si>
  <si>
    <t>K Cox Handiman roof contract</t>
  </si>
  <si>
    <t>Stable Hire Ltd tower materials</t>
  </si>
  <si>
    <t>Stable Hire Ltd Chipper</t>
  </si>
  <si>
    <t>ICO data protection subs</t>
  </si>
  <si>
    <t>Clerk expenses</t>
  </si>
  <si>
    <t>Yu Energy street lighting</t>
  </si>
  <si>
    <t>EDF Briers</t>
  </si>
  <si>
    <t>Clerk for ink admin expenses</t>
  </si>
  <si>
    <t>Bank charges</t>
  </si>
  <si>
    <t>Grantscape grant payment</t>
  </si>
  <si>
    <t>Clerk salary end July</t>
  </si>
  <si>
    <t>T H White mower parts</t>
  </si>
  <si>
    <t>Signs/H&amp;S</t>
  </si>
  <si>
    <t>Security</t>
  </si>
  <si>
    <t>Item</t>
  </si>
  <si>
    <t>Actual</t>
  </si>
  <si>
    <t>Electrics/water</t>
  </si>
  <si>
    <t>W</t>
  </si>
  <si>
    <t>Totals</t>
  </si>
  <si>
    <t>Simplex Health Legionnaire kits</t>
  </si>
  <si>
    <t>Apr</t>
  </si>
  <si>
    <t>Util Apr</t>
  </si>
  <si>
    <t>Util May</t>
  </si>
  <si>
    <t>Util Jun</t>
  </si>
  <si>
    <t>KFC</t>
  </si>
  <si>
    <t>Bar licence</t>
  </si>
  <si>
    <t>Water SC</t>
  </si>
  <si>
    <t>Forecast business plan PA</t>
  </si>
  <si>
    <t>Elec SC</t>
  </si>
  <si>
    <t>paying £18 pq</t>
  </si>
  <si>
    <t>paying £18 pm</t>
  </si>
  <si>
    <t>TV licence</t>
  </si>
  <si>
    <t>N/A</t>
  </si>
  <si>
    <t>Internet</t>
  </si>
  <si>
    <t>Fire exting</t>
  </si>
  <si>
    <t>Fire certificate</t>
  </si>
  <si>
    <t>Clerk/Caretaker</t>
  </si>
  <si>
    <t>3 hrs pm £648pa</t>
  </si>
  <si>
    <t>Maint</t>
  </si>
  <si>
    <t>Pump serv</t>
  </si>
  <si>
    <t>Elec testing</t>
  </si>
  <si>
    <t>Fire training</t>
  </si>
  <si>
    <t>paid £45</t>
  </si>
  <si>
    <t>WPFC?</t>
  </si>
  <si>
    <t>bin empty</t>
  </si>
  <si>
    <t>now incl in PCs</t>
  </si>
  <si>
    <t>Interest IA account</t>
  </si>
  <si>
    <t>Shutter co</t>
  </si>
  <si>
    <t>Leics Gardens grass 24/128 &amp; 102</t>
  </si>
  <si>
    <t>Firdale extra work changing room</t>
  </si>
  <si>
    <t>HMRC employer NI and employee tax</t>
  </si>
  <si>
    <t xml:space="preserve">RS grant </t>
  </si>
  <si>
    <t>K Cox contractor work</t>
  </si>
  <si>
    <t>PKF Littlejohn ext auditors</t>
  </si>
  <si>
    <t>EOTH VH</t>
  </si>
  <si>
    <r>
      <t xml:space="preserve">Pavilion </t>
    </r>
    <r>
      <rPr>
        <b/>
        <sz val="10"/>
        <color rgb="FFFF0000"/>
        <rFont val="Arial"/>
        <family val="2"/>
      </rPr>
      <t>maintenance</t>
    </r>
    <r>
      <rPr>
        <b/>
        <sz val="10"/>
        <rFont val="Arial"/>
        <family val="2"/>
      </rPr>
      <t xml:space="preserve"> costs</t>
    </r>
  </si>
  <si>
    <r>
      <t xml:space="preserve">Playing field </t>
    </r>
    <r>
      <rPr>
        <b/>
        <sz val="10"/>
        <color rgb="FFFF0000"/>
        <rFont val="Arial"/>
        <family val="2"/>
      </rPr>
      <t>maintenance</t>
    </r>
  </si>
  <si>
    <t>Aug</t>
  </si>
  <si>
    <t>Util Jul</t>
  </si>
  <si>
    <t>Offset by WPFC</t>
  </si>
  <si>
    <t>payments</t>
  </si>
  <si>
    <t>Yu Energy lights</t>
  </si>
  <si>
    <t>exc contractor</t>
  </si>
  <si>
    <t>Difference</t>
  </si>
  <si>
    <t>Grass</t>
  </si>
  <si>
    <t>PAVILION REFURB COSTS/WORKS</t>
  </si>
  <si>
    <t>Asbestos rook removal</t>
  </si>
  <si>
    <t>WPFC works</t>
  </si>
  <si>
    <t>Cladding extra</t>
  </si>
  <si>
    <t>TOTAL TO DATE</t>
  </si>
  <si>
    <t>AUGUST</t>
  </si>
  <si>
    <t>Firdale extra work changing rooms</t>
  </si>
  <si>
    <t>Available funds</t>
  </si>
  <si>
    <t>Shutters</t>
  </si>
  <si>
    <t>mower</t>
  </si>
  <si>
    <t>EDF elec pavilion final bill</t>
  </si>
  <si>
    <t>Bank charge Lloyds</t>
  </si>
  <si>
    <t>electrics gge</t>
  </si>
  <si>
    <t xml:space="preserve">Asset maint </t>
  </si>
  <si>
    <t>Jul</t>
  </si>
  <si>
    <t>Util Aug</t>
  </si>
  <si>
    <t xml:space="preserve">TVL TV licence </t>
  </si>
  <si>
    <t>EDF energy The Briers</t>
  </si>
  <si>
    <t>T Nicol for cladding/paint</t>
  </si>
  <si>
    <t xml:space="preserve">WPFC rent </t>
  </si>
  <si>
    <t>WPFC ACC rent/utility</t>
  </si>
  <si>
    <t>WPFC utility adjusted</t>
  </si>
  <si>
    <t>HMRC employer/ee</t>
  </si>
  <si>
    <t>Yu Energy streetlighting</t>
  </si>
  <si>
    <t xml:space="preserve">Yu Energy pavilion </t>
  </si>
  <si>
    <t>EOTH VH hire</t>
  </si>
  <si>
    <t>Yu energy streetlighting</t>
  </si>
  <si>
    <t>Vision ICT hosted account</t>
  </si>
  <si>
    <t>K Cox Grounds maintenance contractor</t>
  </si>
  <si>
    <t>Clerk mileage, admin and Home office x 2m</t>
  </si>
  <si>
    <t>Clerk salary less tax/NI</t>
  </si>
  <si>
    <t>Mountain recycling waste serv</t>
  </si>
  <si>
    <t>R Dhillon elec costs/bank charges</t>
  </si>
  <si>
    <t>PF etc inspections in above</t>
  </si>
  <si>
    <t>Bank balance/reserves</t>
  </si>
  <si>
    <t>Basic budget to end of year</t>
  </si>
  <si>
    <t>Less</t>
  </si>
  <si>
    <t>earmarked reserves</t>
  </si>
  <si>
    <t>leaves</t>
  </si>
  <si>
    <t>Extra paint TN</t>
  </si>
  <si>
    <t>Paint volunteers/GMC</t>
  </si>
  <si>
    <t>20k</t>
  </si>
  <si>
    <t>pa</t>
  </si>
  <si>
    <t>Sep</t>
  </si>
  <si>
    <t>Oct</t>
  </si>
  <si>
    <t>Addida</t>
  </si>
  <si>
    <t>rent/util sep</t>
  </si>
  <si>
    <t>rent/util credit</t>
  </si>
  <si>
    <t>fire</t>
  </si>
  <si>
    <t>test ev 5 y</t>
  </si>
  <si>
    <t>tng ?</t>
  </si>
  <si>
    <t>exting maint?</t>
  </si>
  <si>
    <t>PAVILION RUNNING COSTS</t>
  </si>
  <si>
    <t xml:space="preserve">Water </t>
  </si>
  <si>
    <t>standing charge</t>
  </si>
  <si>
    <t>Electricity</t>
  </si>
  <si>
    <t>pm</t>
  </si>
  <si>
    <t xml:space="preserve">Mountain waste </t>
  </si>
  <si>
    <t>Fire extinguishers service?</t>
  </si>
  <si>
    <t>Fire training pa</t>
  </si>
  <si>
    <t>General maintenance</t>
  </si>
  <si>
    <t>Pump service</t>
  </si>
  <si>
    <t>ev 5 years</t>
  </si>
  <si>
    <t>PF and Pav</t>
  </si>
  <si>
    <t>in PC's</t>
  </si>
  <si>
    <t>Admin hours 3 x clerk</t>
  </si>
  <si>
    <t>ave</t>
  </si>
  <si>
    <t>Health and safety general</t>
  </si>
  <si>
    <t>Asset maintenance</t>
  </si>
  <si>
    <t>clerk/GMC</t>
  </si>
  <si>
    <t>3 GMC pm</t>
  </si>
  <si>
    <t>Business Plan</t>
  </si>
  <si>
    <t>budget pa</t>
  </si>
  <si>
    <t>Actuals spent 24/25</t>
  </si>
  <si>
    <t>PF only</t>
  </si>
  <si>
    <t>Church/PCC winter warmer event</t>
  </si>
  <si>
    <t>Royal Bristh Legion wreath</t>
  </si>
  <si>
    <t>Lloyds</t>
  </si>
  <si>
    <t>Cllr C Mountain for waders NR</t>
  </si>
  <si>
    <t>pavilion/NR</t>
  </si>
  <si>
    <t>Landmark Trading tools/NR grant</t>
  </si>
  <si>
    <t>Nestbox Co bird etc boxes NR grant</t>
  </si>
  <si>
    <t>Garden Machines tool NR grant</t>
  </si>
  <si>
    <t>Boston Seeds seeds/flowers NR grant</t>
  </si>
  <si>
    <t>Aveland Trees NR grant</t>
  </si>
  <si>
    <t>VMT training course NR grant</t>
  </si>
  <si>
    <t>Toolchimp tools/NR grant</t>
  </si>
  <si>
    <t>HMRC emplyee tax,emp NI</t>
  </si>
  <si>
    <t>Leics Gardens</t>
  </si>
  <si>
    <t>NNC bin sacks PF</t>
  </si>
  <si>
    <t>Yu energy Pavilion elec</t>
  </si>
  <si>
    <t>Clerk mileage, admin and Home office</t>
  </si>
  <si>
    <t>Village hall room hire</t>
  </si>
  <si>
    <t>Yu energy streetlights</t>
  </si>
  <si>
    <t>EDR energy The Drift lights</t>
  </si>
  <si>
    <t>Vision ICT domain gov.uk</t>
  </si>
  <si>
    <t>Elan City MVAS (part grants)</t>
  </si>
  <si>
    <t>Addida water bill</t>
  </si>
  <si>
    <t>WPFC pitch and pavilion</t>
  </si>
  <si>
    <t>WPFC utility usage</t>
  </si>
  <si>
    <t>Other expenditure, grants</t>
  </si>
  <si>
    <t>Grants Augean Nature Recovery</t>
  </si>
  <si>
    <t>Charges banks</t>
  </si>
  <si>
    <t>RBLI Rem flag and UJ flag Land reg</t>
  </si>
  <si>
    <t>Refund Nat Grid</t>
  </si>
  <si>
    <t>VAT reclaim Apr-Sept</t>
  </si>
  <si>
    <t>Lloyds card</t>
  </si>
  <si>
    <t>Bank balance end of October</t>
  </si>
  <si>
    <t>elections, notice board, PO colln, land reg</t>
  </si>
  <si>
    <t>if stick to budget, currently running over</t>
  </si>
  <si>
    <t>Doubt over WPFC tenure and ability to pay/continue to consider</t>
  </si>
  <si>
    <t>No unnecessary, unbudgeted expenditure recommended</t>
  </si>
  <si>
    <t>Payments in October include NR items paid for but grant not yet received.</t>
  </si>
  <si>
    <t>recommendation of reserves is between 25-75% of precept less projects, depending on assets and liabilities, approx 20K</t>
  </si>
  <si>
    <t>above</t>
  </si>
  <si>
    <t>Total costs</t>
  </si>
  <si>
    <t>do already</t>
  </si>
  <si>
    <t>14*£300</t>
  </si>
  <si>
    <t>Yu Energy Electricity to pavilion</t>
  </si>
  <si>
    <t>EDF energy, lights, Briers</t>
  </si>
  <si>
    <t>Clerk salary back pay cost of living</t>
  </si>
  <si>
    <t>HMRC employer/ee payments</t>
  </si>
  <si>
    <t>Cumbrian Clock Co service</t>
  </si>
  <si>
    <t>K Cox grounds maintenance</t>
  </si>
  <si>
    <t>Clerk expenses mileage/HO</t>
  </si>
  <si>
    <t>Clerk admin costs, ink</t>
  </si>
  <si>
    <t>Clerk salary, new rate</t>
  </si>
  <si>
    <t>Guard my Farm CCTV camera</t>
  </si>
  <si>
    <t>David Musson fencing, car park</t>
  </si>
  <si>
    <t>Donations to PF/refund power project</t>
  </si>
  <si>
    <t>rent due Oct</t>
  </si>
  <si>
    <t>Total income</t>
  </si>
  <si>
    <t>76% spent at 67% thru the year so showing 11% running over basic budget, and need to monitor expenditure closely</t>
  </si>
  <si>
    <t>26.8k</t>
  </si>
  <si>
    <t>8.4k</t>
  </si>
  <si>
    <t>2.3k</t>
  </si>
  <si>
    <t>16.1k</t>
  </si>
  <si>
    <t>add hire income and grant</t>
  </si>
  <si>
    <t>5.7k</t>
  </si>
  <si>
    <t>21.8k</t>
  </si>
  <si>
    <t xml:space="preserve">Responsibilities and maintenance greater due to more equipment, new pavilion and H and S, breakdowns etc </t>
  </si>
  <si>
    <t>car park to be taken from this to leave general reserves of approx 11K, plus vat reclaim of approx 2k (affects cash flow)</t>
  </si>
  <si>
    <t>Note</t>
  </si>
  <si>
    <t xml:space="preserve">next year's budget allows for 4k of general reserves to be built up </t>
  </si>
  <si>
    <t>Water bill Addida</t>
  </si>
  <si>
    <t>Vision ICT email/website hosting</t>
  </si>
  <si>
    <t>EDF Energy The Briers st lights</t>
  </si>
  <si>
    <t>Wittering Premiair works invoice</t>
  </si>
  <si>
    <t>Mountain Recycling bin collection</t>
  </si>
  <si>
    <t>Yu Energy st lighting village</t>
  </si>
  <si>
    <t>Yu Energy pavilion power</t>
  </si>
  <si>
    <t>Eon maintenance lights contract</t>
  </si>
  <si>
    <t>Parish Online subs</t>
  </si>
  <si>
    <t>Vision ICT added 2 emails new cllrs</t>
  </si>
  <si>
    <t>HMRC employee/er tax NI</t>
  </si>
  <si>
    <t>Leics Gardens grass cutting</t>
  </si>
  <si>
    <t>WPFC rent/utility</t>
  </si>
  <si>
    <t>Nature Recovery grant</t>
  </si>
  <si>
    <t>Clerk reimburse ink plans and HO</t>
  </si>
  <si>
    <t>Clerk salary less tax</t>
  </si>
  <si>
    <t>Hire charges Ketton FC</t>
  </si>
  <si>
    <t>Clerk mileage</t>
  </si>
  <si>
    <t>Other expenditure, grants/PO coll</t>
  </si>
  <si>
    <t>PLAYING FIELD ONLY - NOT YET IN USE</t>
  </si>
  <si>
    <t>NOTES</t>
  </si>
  <si>
    <t xml:space="preserve">Basic budget 86% spent at 75% thru year so still 11% over budget.  </t>
  </si>
  <si>
    <t>Project budget at 113% spent - lines not spent so far include land registration (in progress), footpaths £500 C/F, and pavilion refurb project budget showing overspend and reserves being spent for extras and car park.</t>
  </si>
  <si>
    <t>Budget headings overspent are grass cutting due to maximum number of cuts (budget set too low), asset maintenance and playing field maintenance, offset by hire income from Wittering FC.</t>
  </si>
  <si>
    <t>Car park net costs to be paid are £7850 materials plus CCTV/barrier/fence</t>
  </si>
  <si>
    <t>Bank balance currently 27.7k includes earmarked reserves or £1200 election, £1100 projects and expenditure to end of budget year 8k (if over by 11%)</t>
  </si>
  <si>
    <t>Advise cautious spending and saving where possible in last 3 months.  Budget next year allows for 4k of reserves to be built up.</t>
  </si>
  <si>
    <t>Income to be received as yet is £1300, leaving general reserves of £11000 (assuming budget still 11% over), plus around 2k of VAT to be reclaimed.</t>
  </si>
  <si>
    <t>24/25 so far</t>
  </si>
  <si>
    <t>Pest control</t>
  </si>
  <si>
    <t>Amounts ex vat</t>
  </si>
  <si>
    <t>Nov bill</t>
  </si>
  <si>
    <t>Dec bill</t>
  </si>
  <si>
    <t>water to 31/10</t>
  </si>
  <si>
    <t>Elec charges pavilion Yu Energy</t>
  </si>
  <si>
    <t>NNC New waste contract bags</t>
  </si>
  <si>
    <t>Sept MR</t>
  </si>
  <si>
    <t>Dec MR</t>
  </si>
  <si>
    <t>K Cox GMC contract notice board, PO colln</t>
  </si>
  <si>
    <t>Mountain</t>
  </si>
  <si>
    <t>rent/util due nov</t>
  </si>
  <si>
    <t>rent/util dec</t>
  </si>
  <si>
    <t>J Watson for signs purchased</t>
  </si>
  <si>
    <t>Hire charge WPFC</t>
  </si>
  <si>
    <t>A Hinch for carpark refrub</t>
  </si>
  <si>
    <t>Vision ICT hub on the hill domain</t>
  </si>
  <si>
    <t>Yu energy elec pavilion</t>
  </si>
  <si>
    <t>B and M Mountain waste</t>
  </si>
  <si>
    <t>EOTH Village Hall</t>
  </si>
  <si>
    <t>J Rice salary</t>
  </si>
  <si>
    <t>K Cox Contractor</t>
  </si>
  <si>
    <t>Leics Gdns</t>
  </si>
  <si>
    <t>Guard my farm camera</t>
  </si>
  <si>
    <t>MU card</t>
  </si>
  <si>
    <t>Hire charge KFC</t>
  </si>
  <si>
    <t>Clerk and bank charges/expenses</t>
  </si>
  <si>
    <t>camera</t>
  </si>
  <si>
    <t>Other expenditure, from grants/PO coll/reserves</t>
  </si>
  <si>
    <t>nrg</t>
  </si>
  <si>
    <t>Pavilion project spent 29.7k in all - £13.5k in grants and 16.2k from reserves</t>
  </si>
  <si>
    <t>Offset by some additional income of 1.6k refund and 3k football club income/utilities</t>
  </si>
  <si>
    <t>Basic expenditure running at 10% over budget due to staff costs owed from last year, extra grass cutting and extra maintenance costs</t>
  </si>
  <si>
    <t>Bank balance only 14.6k.  Take 4.6k for rest of year payments = 10k predicted at end of March</t>
  </si>
  <si>
    <t>Some of this is earmarked for a contested election and project completion of 2k - unlikely?</t>
  </si>
  <si>
    <r>
      <t xml:space="preserve">Extra income from club hire to come of a </t>
    </r>
    <r>
      <rPr>
        <b/>
        <i/>
        <sz val="10"/>
        <rFont val="Arial"/>
        <family val="2"/>
      </rPr>
      <t>possible</t>
    </r>
    <r>
      <rPr>
        <sz val="10"/>
        <rFont val="Arial"/>
        <family val="2"/>
      </rPr>
      <t xml:space="preserve"> 1k and VAT refund of 2k</t>
    </r>
  </si>
  <si>
    <t>Taking balance to a possible 13k at year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</si>
</sst>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164" formatCode="&quot;£&quot;#,##0.00"/>
    <numFmt numFmtId="165" formatCode="#,##0.00_ ;\-#,##0.00\ "/>
  </numFmts>
  <fonts count="45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sz val="11"/>
      <color theme="1"/>
      <name val="Arial"/>
      <family val="2"/>
    </font>
    <font>
      <b/>
      <u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  <font>
      <u/>
      <sz val="9"/>
      <name val="Arial"/>
      <family val="2"/>
    </font>
    <font>
      <b/>
      <u/>
      <sz val="9"/>
      <color rgb="FFFF0000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9"/>
      <color theme="4"/>
      <name val="Arial"/>
      <family val="2"/>
    </font>
    <font>
      <sz val="9"/>
      <color theme="5"/>
      <name val="Arial"/>
      <family val="2"/>
    </font>
    <font>
      <u/>
      <sz val="9"/>
      <color rgb="FFFF0000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theme="4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9"/>
      <name val="Arial"/>
      <family val="2"/>
    </font>
    <font>
      <i/>
      <sz val="10"/>
      <color theme="4"/>
      <name val="Arial"/>
      <family val="2"/>
    </font>
    <font>
      <i/>
      <sz val="10"/>
      <color theme="9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b/>
      <sz val="10"/>
      <name val="Arial"/>
      <family val="2"/>
    </font>
    <font>
      <sz val="8"/>
      <color theme="6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41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26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/>
    <xf numFmtId="44" fontId="2" fillId="0" borderId="0" xfId="0" applyNumberFormat="1" applyFont="1"/>
    <xf numFmtId="44" fontId="2" fillId="0" borderId="0" xfId="0" applyNumberFormat="1" applyFont="1" applyAlignment="1">
      <alignment horizontal="center"/>
    </xf>
    <xf numFmtId="44" fontId="2" fillId="0" borderId="2" xfId="0" applyNumberFormat="1" applyFont="1" applyBorder="1"/>
    <xf numFmtId="0" fontId="2" fillId="0" borderId="2" xfId="0" applyFont="1" applyBorder="1"/>
    <xf numFmtId="44" fontId="0" fillId="0" borderId="0" xfId="0" applyNumberFormat="1"/>
    <xf numFmtId="44" fontId="2" fillId="0" borderId="1" xfId="0" applyNumberFormat="1" applyFont="1" applyBorder="1"/>
    <xf numFmtId="14" fontId="2" fillId="0" borderId="0" xfId="0" applyNumberFormat="1" applyFont="1"/>
    <xf numFmtId="44" fontId="6" fillId="0" borderId="0" xfId="0" applyNumberFormat="1" applyFont="1"/>
    <xf numFmtId="14" fontId="6" fillId="0" borderId="0" xfId="0" applyNumberFormat="1" applyFont="1"/>
    <xf numFmtId="44" fontId="6" fillId="0" borderId="2" xfId="0" applyNumberFormat="1" applyFont="1" applyBorder="1"/>
    <xf numFmtId="0" fontId="6" fillId="0" borderId="0" xfId="0" applyFont="1"/>
    <xf numFmtId="8" fontId="2" fillId="0" borderId="0" xfId="0" applyNumberFormat="1" applyFont="1"/>
    <xf numFmtId="8" fontId="6" fillId="0" borderId="0" xfId="0" applyNumberFormat="1" applyFont="1"/>
    <xf numFmtId="4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6" fontId="2" fillId="0" borderId="0" xfId="0" applyNumberFormat="1" applyFont="1"/>
    <xf numFmtId="0" fontId="1" fillId="0" borderId="0" xfId="0" applyFont="1"/>
    <xf numFmtId="0" fontId="1" fillId="0" borderId="2" xfId="0" applyFont="1" applyBorder="1"/>
    <xf numFmtId="14" fontId="1" fillId="0" borderId="0" xfId="0" applyNumberFormat="1" applyFont="1"/>
    <xf numFmtId="14" fontId="7" fillId="0" borderId="0" xfId="1" applyNumberFormat="1"/>
    <xf numFmtId="44" fontId="1" fillId="0" borderId="0" xfId="0" applyNumberFormat="1" applyFont="1"/>
    <xf numFmtId="0" fontId="6" fillId="2" borderId="0" xfId="0" applyFont="1" applyFill="1" applyAlignment="1">
      <alignment horizontal="center"/>
    </xf>
    <xf numFmtId="44" fontId="6" fillId="2" borderId="0" xfId="0" applyNumberFormat="1" applyFont="1" applyFill="1" applyAlignment="1">
      <alignment horizontal="center"/>
    </xf>
    <xf numFmtId="0" fontId="5" fillId="0" borderId="0" xfId="0" applyFont="1"/>
    <xf numFmtId="0" fontId="3" fillId="0" borderId="0" xfId="0" applyFont="1"/>
    <xf numFmtId="0" fontId="0" fillId="2" borderId="0" xfId="0" applyFill="1"/>
    <xf numFmtId="14" fontId="5" fillId="0" borderId="0" xfId="0" applyNumberFormat="1" applyFont="1"/>
    <xf numFmtId="2" fontId="1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right"/>
    </xf>
    <xf numFmtId="16" fontId="2" fillId="0" borderId="0" xfId="0" applyNumberFormat="1" applyFont="1"/>
    <xf numFmtId="44" fontId="6" fillId="0" borderId="1" xfId="0" applyNumberFormat="1" applyFont="1" applyBorder="1"/>
    <xf numFmtId="4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8" fontId="1" fillId="0" borderId="0" xfId="0" applyNumberFormat="1" applyFont="1" applyAlignment="1">
      <alignment horizontal="justify" vertical="center" wrapText="1"/>
    </xf>
    <xf numFmtId="44" fontId="2" fillId="0" borderId="0" xfId="3" applyFont="1"/>
    <xf numFmtId="17" fontId="0" fillId="2" borderId="0" xfId="0" applyNumberFormat="1" applyFill="1"/>
    <xf numFmtId="8" fontId="1" fillId="0" borderId="0" xfId="0" applyNumberFormat="1" applyFont="1"/>
    <xf numFmtId="164" fontId="2" fillId="0" borderId="0" xfId="0" applyNumberFormat="1" applyFont="1"/>
    <xf numFmtId="16" fontId="1" fillId="0" borderId="0" xfId="0" applyNumberFormat="1" applyFont="1"/>
    <xf numFmtId="8" fontId="0" fillId="0" borderId="0" xfId="0" applyNumberFormat="1"/>
    <xf numFmtId="16" fontId="6" fillId="0" borderId="0" xfId="0" applyNumberFormat="1" applyFont="1"/>
    <xf numFmtId="2" fontId="6" fillId="0" borderId="0" xfId="0" applyNumberFormat="1" applyFont="1"/>
    <xf numFmtId="0" fontId="10" fillId="0" borderId="0" xfId="0" applyFont="1"/>
    <xf numFmtId="10" fontId="3" fillId="0" borderId="0" xfId="0" applyNumberFormat="1" applyFont="1"/>
    <xf numFmtId="0" fontId="5" fillId="0" borderId="0" xfId="0" applyFont="1" applyAlignment="1">
      <alignment horizontal="right"/>
    </xf>
    <xf numFmtId="6" fontId="6" fillId="0" borderId="0" xfId="0" applyNumberFormat="1" applyFont="1"/>
    <xf numFmtId="0" fontId="12" fillId="0" borderId="0" xfId="0" applyFont="1"/>
    <xf numFmtId="0" fontId="13" fillId="0" borderId="0" xfId="0" applyFont="1"/>
    <xf numFmtId="2" fontId="14" fillId="0" borderId="3" xfId="0" applyNumberFormat="1" applyFont="1" applyBorder="1" applyAlignment="1">
      <alignment horizontal="center"/>
    </xf>
    <xf numFmtId="0" fontId="15" fillId="2" borderId="4" xfId="0" applyFont="1" applyFill="1" applyBorder="1"/>
    <xf numFmtId="0" fontId="14" fillId="0" borderId="4" xfId="0" applyFont="1" applyBorder="1" applyAlignment="1">
      <alignment horizontal="center"/>
    </xf>
    <xf numFmtId="0" fontId="15" fillId="0" borderId="4" xfId="0" applyFont="1" applyBorder="1"/>
    <xf numFmtId="0" fontId="14" fillId="2" borderId="5" xfId="0" applyFont="1" applyFill="1" applyBorder="1" applyAlignment="1">
      <alignment horizontal="center"/>
    </xf>
    <xf numFmtId="0" fontId="16" fillId="0" borderId="0" xfId="0" applyFont="1"/>
    <xf numFmtId="0" fontId="14" fillId="0" borderId="0" xfId="0" applyFont="1"/>
    <xf numFmtId="0" fontId="17" fillId="0" borderId="0" xfId="0" applyFont="1"/>
    <xf numFmtId="2" fontId="14" fillId="0" borderId="6" xfId="0" applyNumberFormat="1" applyFont="1" applyBorder="1" applyAlignment="1">
      <alignment horizontal="center"/>
    </xf>
    <xf numFmtId="14" fontId="15" fillId="2" borderId="0" xfId="0" applyNumberFormat="1" applyFont="1" applyFill="1"/>
    <xf numFmtId="2" fontId="14" fillId="0" borderId="0" xfId="0" applyNumberFormat="1" applyFont="1" applyAlignment="1">
      <alignment horizontal="center"/>
    </xf>
    <xf numFmtId="0" fontId="15" fillId="0" borderId="0" xfId="0" applyFont="1"/>
    <xf numFmtId="0" fontId="14" fillId="2" borderId="7" xfId="0" applyFont="1" applyFill="1" applyBorder="1" applyAlignment="1">
      <alignment horizontal="center"/>
    </xf>
    <xf numFmtId="2" fontId="0" fillId="0" borderId="0" xfId="0" applyNumberFormat="1"/>
    <xf numFmtId="2" fontId="18" fillId="0" borderId="8" xfId="0" applyNumberFormat="1" applyFont="1" applyBorder="1" applyAlignment="1">
      <alignment horizontal="center"/>
    </xf>
    <xf numFmtId="0" fontId="13" fillId="0" borderId="8" xfId="0" applyFont="1" applyBorder="1"/>
    <xf numFmtId="0" fontId="19" fillId="0" borderId="8" xfId="0" applyFont="1" applyBorder="1"/>
    <xf numFmtId="4" fontId="0" fillId="0" borderId="0" xfId="0" applyNumberFormat="1"/>
    <xf numFmtId="2" fontId="17" fillId="0" borderId="8" xfId="0" applyNumberFormat="1" applyFont="1" applyBorder="1"/>
    <xf numFmtId="2" fontId="16" fillId="0" borderId="8" xfId="0" applyNumberFormat="1" applyFont="1" applyBorder="1"/>
    <xf numFmtId="2" fontId="16" fillId="0" borderId="0" xfId="0" applyNumberFormat="1" applyFont="1"/>
    <xf numFmtId="0" fontId="20" fillId="0" borderId="0" xfId="0" applyFont="1"/>
    <xf numFmtId="2" fontId="17" fillId="0" borderId="8" xfId="0" applyNumberFormat="1" applyFont="1" applyBorder="1" applyAlignment="1">
      <alignment horizontal="right"/>
    </xf>
    <xf numFmtId="0" fontId="21" fillId="0" borderId="0" xfId="0" applyFont="1"/>
    <xf numFmtId="2" fontId="17" fillId="3" borderId="8" xfId="0" applyNumberFormat="1" applyFont="1" applyFill="1" applyBorder="1"/>
    <xf numFmtId="10" fontId="16" fillId="0" borderId="0" xfId="0" applyNumberFormat="1" applyFont="1"/>
    <xf numFmtId="4" fontId="16" fillId="0" borderId="0" xfId="0" applyNumberFormat="1" applyFont="1"/>
    <xf numFmtId="0" fontId="22" fillId="0" borderId="0" xfId="0" applyFont="1"/>
    <xf numFmtId="0" fontId="23" fillId="0" borderId="0" xfId="0" applyFont="1" applyAlignment="1">
      <alignment horizontal="left"/>
    </xf>
    <xf numFmtId="0" fontId="23" fillId="0" borderId="0" xfId="0" applyFont="1"/>
    <xf numFmtId="0" fontId="16" fillId="3" borderId="0" xfId="0" applyFont="1" applyFill="1"/>
    <xf numFmtId="4" fontId="17" fillId="0" borderId="0" xfId="0" applyNumberFormat="1" applyFont="1"/>
    <xf numFmtId="0" fontId="12" fillId="0" borderId="0" xfId="0" applyFont="1" applyAlignment="1">
      <alignment horizontal="right"/>
    </xf>
    <xf numFmtId="2" fontId="12" fillId="0" borderId="8" xfId="0" applyNumberFormat="1" applyFont="1" applyBorder="1"/>
    <xf numFmtId="0" fontId="19" fillId="0" borderId="0" xfId="0" applyFont="1"/>
    <xf numFmtId="0" fontId="24" fillId="0" borderId="0" xfId="0" applyFont="1" applyAlignment="1">
      <alignment horizontal="right"/>
    </xf>
    <xf numFmtId="4" fontId="17" fillId="0" borderId="8" xfId="0" applyNumberFormat="1" applyFont="1" applyBorder="1"/>
    <xf numFmtId="0" fontId="25" fillId="0" borderId="8" xfId="0" applyFont="1" applyBorder="1"/>
    <xf numFmtId="4" fontId="16" fillId="0" borderId="9" xfId="0" applyNumberFormat="1" applyFont="1" applyBorder="1"/>
    <xf numFmtId="0" fontId="25" fillId="3" borderId="8" xfId="0" applyFont="1" applyFill="1" applyBorder="1"/>
    <xf numFmtId="4" fontId="17" fillId="3" borderId="9" xfId="0" applyNumberFormat="1" applyFont="1" applyFill="1" applyBorder="1"/>
    <xf numFmtId="4" fontId="16" fillId="3" borderId="0" xfId="0" applyNumberFormat="1" applyFont="1" applyFill="1"/>
    <xf numFmtId="0" fontId="20" fillId="3" borderId="0" xfId="0" applyFont="1" applyFill="1"/>
    <xf numFmtId="2" fontId="26" fillId="3" borderId="9" xfId="0" applyNumberFormat="1" applyFont="1" applyFill="1" applyBorder="1"/>
    <xf numFmtId="4" fontId="20" fillId="3" borderId="0" xfId="0" applyNumberFormat="1" applyFont="1" applyFill="1"/>
    <xf numFmtId="4" fontId="25" fillId="3" borderId="8" xfId="0" applyNumberFormat="1" applyFont="1" applyFill="1" applyBorder="1"/>
    <xf numFmtId="2" fontId="26" fillId="0" borderId="9" xfId="0" applyNumberFormat="1" applyFont="1" applyBorder="1"/>
    <xf numFmtId="4" fontId="12" fillId="0" borderId="8" xfId="0" applyNumberFormat="1" applyFont="1" applyBorder="1"/>
    <xf numFmtId="2" fontId="15" fillId="0" borderId="8" xfId="0" applyNumberFormat="1" applyFont="1" applyBorder="1"/>
    <xf numFmtId="2" fontId="17" fillId="0" borderId="9" xfId="0" applyNumberFormat="1" applyFont="1" applyBorder="1"/>
    <xf numFmtId="4" fontId="17" fillId="0" borderId="8" xfId="0" applyNumberFormat="1" applyFont="1" applyBorder="1" applyAlignment="1">
      <alignment horizontal="right"/>
    </xf>
    <xf numFmtId="0" fontId="19" fillId="0" borderId="0" xfId="0" applyFont="1" applyAlignment="1">
      <alignment horizontal="right"/>
    </xf>
    <xf numFmtId="2" fontId="12" fillId="0" borderId="8" xfId="0" applyNumberFormat="1" applyFont="1" applyBorder="1" applyAlignment="1">
      <alignment horizontal="right"/>
    </xf>
    <xf numFmtId="2" fontId="15" fillId="0" borderId="8" xfId="0" applyNumberFormat="1" applyFont="1" applyBorder="1" applyAlignment="1">
      <alignment horizontal="right"/>
    </xf>
    <xf numFmtId="4" fontId="12" fillId="0" borderId="8" xfId="0" applyNumberFormat="1" applyFont="1" applyBorder="1" applyAlignment="1">
      <alignment horizontal="right"/>
    </xf>
    <xf numFmtId="0" fontId="16" fillId="0" borderId="8" xfId="0" applyFont="1" applyBorder="1" applyAlignment="1">
      <alignment horizontal="right"/>
    </xf>
    <xf numFmtId="2" fontId="12" fillId="0" borderId="9" xfId="0" applyNumberFormat="1" applyFont="1" applyBorder="1" applyAlignment="1">
      <alignment horizontal="right"/>
    </xf>
    <xf numFmtId="0" fontId="18" fillId="0" borderId="0" xfId="0" applyFont="1"/>
    <xf numFmtId="0" fontId="12" fillId="0" borderId="8" xfId="0" applyFont="1" applyBorder="1"/>
    <xf numFmtId="0" fontId="15" fillId="0" borderId="8" xfId="0" applyFont="1" applyBorder="1"/>
    <xf numFmtId="0" fontId="17" fillId="0" borderId="0" xfId="0" applyFont="1" applyAlignment="1">
      <alignment horizontal="right"/>
    </xf>
    <xf numFmtId="0" fontId="17" fillId="0" borderId="8" xfId="0" applyFont="1" applyBorder="1"/>
    <xf numFmtId="0" fontId="16" fillId="0" borderId="8" xfId="0" applyFont="1" applyBorder="1"/>
    <xf numFmtId="9" fontId="16" fillId="0" borderId="0" xfId="0" applyNumberFormat="1" applyFont="1"/>
    <xf numFmtId="0" fontId="11" fillId="0" borderId="0" xfId="0" applyFont="1"/>
    <xf numFmtId="0" fontId="17" fillId="2" borderId="8" xfId="0" applyFont="1" applyFill="1" applyBorder="1"/>
    <xf numFmtId="9" fontId="23" fillId="0" borderId="0" xfId="0" applyNumberFormat="1" applyFont="1"/>
    <xf numFmtId="4" fontId="17" fillId="3" borderId="8" xfId="0" applyNumberFormat="1" applyFont="1" applyFill="1" applyBorder="1"/>
    <xf numFmtId="4" fontId="12" fillId="3" borderId="8" xfId="0" applyNumberFormat="1" applyFont="1" applyFill="1" applyBorder="1"/>
    <xf numFmtId="2" fontId="12" fillId="2" borderId="8" xfId="0" applyNumberFormat="1" applyFont="1" applyFill="1" applyBorder="1"/>
    <xf numFmtId="2" fontId="17" fillId="0" borderId="0" xfId="0" applyNumberFormat="1" applyFont="1"/>
    <xf numFmtId="2" fontId="15" fillId="0" borderId="0" xfId="0" applyNumberFormat="1" applyFont="1"/>
    <xf numFmtId="0" fontId="17" fillId="2" borderId="0" xfId="0" applyFont="1" applyFill="1"/>
    <xf numFmtId="0" fontId="16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8" fontId="16" fillId="0" borderId="0" xfId="0" applyNumberFormat="1" applyFont="1"/>
    <xf numFmtId="8" fontId="23" fillId="0" borderId="0" xfId="0" applyNumberFormat="1" applyFont="1"/>
    <xf numFmtId="0" fontId="24" fillId="0" borderId="0" xfId="0" applyFont="1"/>
    <xf numFmtId="164" fontId="23" fillId="0" borderId="0" xfId="0" applyNumberFormat="1" applyFont="1"/>
    <xf numFmtId="165" fontId="12" fillId="0" borderId="0" xfId="3" applyNumberFormat="1" applyFont="1" applyBorder="1"/>
    <xf numFmtId="165" fontId="17" fillId="0" borderId="0" xfId="3" applyNumberFormat="1" applyFont="1" applyBorder="1"/>
    <xf numFmtId="44" fontId="16" fillId="0" borderId="0" xfId="0" applyNumberFormat="1" applyFont="1"/>
    <xf numFmtId="0" fontId="27" fillId="0" borderId="0" xfId="0" applyFont="1"/>
    <xf numFmtId="2" fontId="19" fillId="0" borderId="0" xfId="0" applyNumberFormat="1" applyFont="1"/>
    <xf numFmtId="0" fontId="2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9" fillId="0" borderId="0" xfId="0" applyFont="1"/>
    <xf numFmtId="0" fontId="6" fillId="2" borderId="0" xfId="0" applyFont="1" applyFill="1"/>
    <xf numFmtId="9" fontId="2" fillId="0" borderId="0" xfId="4" applyFont="1"/>
    <xf numFmtId="14" fontId="31" fillId="0" borderId="0" xfId="0" applyNumberFormat="1" applyFont="1"/>
    <xf numFmtId="17" fontId="31" fillId="0" borderId="0" xfId="0" applyNumberFormat="1" applyFont="1"/>
    <xf numFmtId="44" fontId="32" fillId="0" borderId="0" xfId="0" applyNumberFormat="1" applyFont="1"/>
    <xf numFmtId="17" fontId="31" fillId="0" borderId="2" xfId="0" applyNumberFormat="1" applyFont="1" applyBorder="1"/>
    <xf numFmtId="44" fontId="1" fillId="0" borderId="2" xfId="0" applyNumberFormat="1" applyFont="1" applyBorder="1"/>
    <xf numFmtId="10" fontId="6" fillId="0" borderId="0" xfId="0" applyNumberFormat="1" applyFont="1"/>
    <xf numFmtId="14" fontId="2" fillId="0" borderId="2" xfId="0" applyNumberFormat="1" applyFont="1" applyBorder="1"/>
    <xf numFmtId="14" fontId="1" fillId="0" borderId="2" xfId="0" applyNumberFormat="1" applyFont="1" applyBorder="1"/>
    <xf numFmtId="17" fontId="1" fillId="0" borderId="0" xfId="0" applyNumberFormat="1" applyFont="1"/>
    <xf numFmtId="44" fontId="1" fillId="0" borderId="0" xfId="0" applyNumberFormat="1" applyFont="1" applyAlignment="1">
      <alignment horizontal="right"/>
    </xf>
    <xf numFmtId="4" fontId="12" fillId="0" borderId="11" xfId="0" applyNumberFormat="1" applyFont="1" applyBorder="1"/>
    <xf numFmtId="2" fontId="15" fillId="0" borderId="11" xfId="0" applyNumberFormat="1" applyFont="1" applyBorder="1"/>
    <xf numFmtId="4" fontId="17" fillId="0" borderId="11" xfId="0" applyNumberFormat="1" applyFont="1" applyBorder="1"/>
    <xf numFmtId="0" fontId="25" fillId="3" borderId="11" xfId="0" applyFont="1" applyFill="1" applyBorder="1"/>
    <xf numFmtId="2" fontId="17" fillId="0" borderId="12" xfId="0" applyNumberFormat="1" applyFont="1" applyBorder="1"/>
    <xf numFmtId="4" fontId="12" fillId="2" borderId="13" xfId="0" applyNumberFormat="1" applyFont="1" applyFill="1" applyBorder="1"/>
    <xf numFmtId="2" fontId="15" fillId="2" borderId="13" xfId="0" applyNumberFormat="1" applyFont="1" applyFill="1" applyBorder="1"/>
    <xf numFmtId="4" fontId="17" fillId="2" borderId="13" xfId="0" applyNumberFormat="1" applyFont="1" applyFill="1" applyBorder="1"/>
    <xf numFmtId="0" fontId="25" fillId="2" borderId="13" xfId="0" applyFont="1" applyFill="1" applyBorder="1"/>
    <xf numFmtId="2" fontId="12" fillId="2" borderId="10" xfId="0" applyNumberFormat="1" applyFont="1" applyFill="1" applyBorder="1"/>
    <xf numFmtId="2" fontId="12" fillId="2" borderId="8" xfId="0" applyNumberFormat="1" applyFont="1" applyFill="1" applyBorder="1" applyAlignment="1">
      <alignment horizontal="center"/>
    </xf>
    <xf numFmtId="2" fontId="15" fillId="2" borderId="8" xfId="0" applyNumberFormat="1" applyFont="1" applyFill="1" applyBorder="1"/>
    <xf numFmtId="2" fontId="12" fillId="2" borderId="8" xfId="0" applyNumberFormat="1" applyFont="1" applyFill="1" applyBorder="1" applyAlignment="1">
      <alignment horizontal="right"/>
    </xf>
    <xf numFmtId="0" fontId="12" fillId="2" borderId="8" xfId="0" applyFont="1" applyFill="1" applyBorder="1"/>
    <xf numFmtId="0" fontId="15" fillId="2" borderId="8" xfId="0" applyFont="1" applyFill="1" applyBorder="1"/>
    <xf numFmtId="0" fontId="1" fillId="2" borderId="0" xfId="0" applyFont="1" applyFill="1"/>
    <xf numFmtId="164" fontId="17" fillId="0" borderId="0" xfId="0" applyNumberFormat="1" applyFont="1"/>
    <xf numFmtId="4" fontId="23" fillId="0" borderId="0" xfId="0" applyNumberFormat="1" applyFont="1"/>
    <xf numFmtId="8" fontId="17" fillId="0" borderId="0" xfId="0" applyNumberFormat="1" applyFont="1"/>
    <xf numFmtId="0" fontId="14" fillId="2" borderId="0" xfId="0" applyFont="1" applyFill="1" applyAlignment="1">
      <alignment horizontal="center"/>
    </xf>
    <xf numFmtId="10" fontId="29" fillId="0" borderId="0" xfId="4" applyNumberFormat="1" applyFont="1"/>
    <xf numFmtId="9" fontId="1" fillId="0" borderId="0" xfId="4" applyFont="1"/>
    <xf numFmtId="0" fontId="32" fillId="0" borderId="0" xfId="0" applyFont="1"/>
    <xf numFmtId="0" fontId="31" fillId="0" borderId="0" xfId="0" applyFont="1"/>
    <xf numFmtId="44" fontId="31" fillId="0" borderId="0" xfId="0" applyNumberFormat="1" applyFont="1"/>
    <xf numFmtId="0" fontId="31" fillId="0" borderId="0" xfId="0" applyFont="1" applyAlignment="1">
      <alignment horizontal="justify" vertical="center" wrapText="1"/>
    </xf>
    <xf numFmtId="8" fontId="6" fillId="0" borderId="0" xfId="0" applyNumberFormat="1" applyFont="1" applyAlignment="1">
      <alignment wrapText="1"/>
    </xf>
    <xf numFmtId="12" fontId="2" fillId="0" borderId="0" xfId="0" applyNumberFormat="1" applyFont="1"/>
    <xf numFmtId="12" fontId="1" fillId="0" borderId="0" xfId="0" applyNumberFormat="1" applyFont="1"/>
    <xf numFmtId="9" fontId="31" fillId="2" borderId="0" xfId="4" applyFont="1" applyFill="1"/>
    <xf numFmtId="9" fontId="1" fillId="0" borderId="0" xfId="4" applyFont="1" applyFill="1"/>
    <xf numFmtId="9" fontId="2" fillId="0" borderId="0" xfId="4" applyFont="1" applyFill="1"/>
    <xf numFmtId="9" fontId="3" fillId="0" borderId="0" xfId="4" applyFont="1" applyFill="1" applyBorder="1"/>
    <xf numFmtId="0" fontId="33" fillId="0" borderId="0" xfId="0" applyFont="1"/>
    <xf numFmtId="16" fontId="3" fillId="0" borderId="0" xfId="0" applyNumberFormat="1" applyFont="1"/>
    <xf numFmtId="0" fontId="34" fillId="0" borderId="0" xfId="0" applyFont="1"/>
    <xf numFmtId="0" fontId="35" fillId="0" borderId="0" xfId="0" applyFont="1"/>
    <xf numFmtId="9" fontId="3" fillId="0" borderId="0" xfId="4" applyFont="1"/>
    <xf numFmtId="17" fontId="3" fillId="0" borderId="0" xfId="0" applyNumberFormat="1" applyFont="1"/>
    <xf numFmtId="9" fontId="36" fillId="0" borderId="0" xfId="4" applyFont="1"/>
    <xf numFmtId="0" fontId="36" fillId="0" borderId="0" xfId="0" applyFont="1"/>
    <xf numFmtId="9" fontId="4" fillId="0" borderId="0" xfId="4" applyFont="1" applyFill="1" applyBorder="1"/>
    <xf numFmtId="0" fontId="39" fillId="0" borderId="0" xfId="0" applyFont="1"/>
    <xf numFmtId="0" fontId="31" fillId="2" borderId="0" xfId="0" applyFont="1" applyFill="1"/>
    <xf numFmtId="44" fontId="6" fillId="2" borderId="0" xfId="0" applyNumberFormat="1" applyFont="1" applyFill="1"/>
    <xf numFmtId="6" fontId="0" fillId="0" borderId="0" xfId="0" applyNumberFormat="1"/>
    <xf numFmtId="13" fontId="2" fillId="0" borderId="0" xfId="0" applyNumberFormat="1" applyFont="1"/>
    <xf numFmtId="164" fontId="5" fillId="0" borderId="0" xfId="0" applyNumberFormat="1" applyFont="1"/>
    <xf numFmtId="164" fontId="0" fillId="0" borderId="0" xfId="0" applyNumberFormat="1"/>
    <xf numFmtId="164" fontId="0" fillId="0" borderId="0" xfId="4" applyNumberFormat="1" applyFont="1"/>
    <xf numFmtId="164" fontId="3" fillId="0" borderId="0" xfId="0" applyNumberFormat="1" applyFont="1"/>
    <xf numFmtId="9" fontId="6" fillId="2" borderId="0" xfId="4" applyFont="1" applyFill="1"/>
    <xf numFmtId="9" fontId="0" fillId="0" borderId="0" xfId="4" applyFont="1"/>
    <xf numFmtId="9" fontId="0" fillId="0" borderId="0" xfId="4" applyFont="1" applyFill="1"/>
    <xf numFmtId="9" fontId="3" fillId="0" borderId="0" xfId="4" applyFont="1" applyFill="1"/>
    <xf numFmtId="0" fontId="40" fillId="0" borderId="0" xfId="0" applyFont="1"/>
    <xf numFmtId="0" fontId="41" fillId="0" borderId="0" xfId="0" applyFont="1"/>
    <xf numFmtId="2" fontId="0" fillId="0" borderId="0" xfId="4" applyNumberFormat="1" applyFont="1" applyFill="1"/>
    <xf numFmtId="2" fontId="0" fillId="0" borderId="0" xfId="4" applyNumberFormat="1" applyFont="1"/>
    <xf numFmtId="164" fontId="3" fillId="0" borderId="0" xfId="0" applyNumberFormat="1" applyFont="1" applyAlignment="1">
      <alignment horizontal="right"/>
    </xf>
    <xf numFmtId="6" fontId="3" fillId="0" borderId="0" xfId="0" applyNumberFormat="1" applyFont="1"/>
    <xf numFmtId="164" fontId="1" fillId="0" borderId="0" xfId="2" applyNumberFormat="1" applyFont="1"/>
    <xf numFmtId="2" fontId="3" fillId="0" borderId="0" xfId="4" applyNumberFormat="1" applyFont="1" applyFill="1"/>
    <xf numFmtId="10" fontId="3" fillId="0" borderId="0" xfId="4" applyNumberFormat="1" applyFont="1" applyFill="1"/>
    <xf numFmtId="9" fontId="5" fillId="0" borderId="0" xfId="4" applyFont="1" applyFill="1"/>
    <xf numFmtId="44" fontId="1" fillId="2" borderId="0" xfId="0" applyNumberFormat="1" applyFont="1" applyFill="1"/>
    <xf numFmtId="2" fontId="5" fillId="0" borderId="0" xfId="4" applyNumberFormat="1" applyFont="1" applyFill="1"/>
    <xf numFmtId="2" fontId="6" fillId="0" borderId="2" xfId="0" applyNumberFormat="1" applyFont="1" applyBorder="1"/>
    <xf numFmtId="164" fontId="4" fillId="0" borderId="0" xfId="0" applyNumberFormat="1" applyFont="1"/>
    <xf numFmtId="8" fontId="3" fillId="0" borderId="0" xfId="0" applyNumberFormat="1" applyFont="1"/>
    <xf numFmtId="14" fontId="3" fillId="0" borderId="0" xfId="0" applyNumberFormat="1" applyFont="1"/>
    <xf numFmtId="9" fontId="36" fillId="0" borderId="0" xfId="4" applyFont="1" applyFill="1"/>
    <xf numFmtId="0" fontId="37" fillId="0" borderId="0" xfId="0" applyFont="1"/>
    <xf numFmtId="0" fontId="38" fillId="0" borderId="0" xfId="0" applyFont="1"/>
    <xf numFmtId="9" fontId="5" fillId="0" borderId="0" xfId="0" applyNumberFormat="1" applyFont="1"/>
    <xf numFmtId="14" fontId="3" fillId="0" borderId="0" xfId="0" applyNumberFormat="1" applyFont="1" applyAlignment="1">
      <alignment horizontal="right"/>
    </xf>
    <xf numFmtId="2" fontId="3" fillId="0" borderId="0" xfId="0" applyNumberFormat="1" applyFont="1"/>
    <xf numFmtId="8" fontId="5" fillId="0" borderId="0" xfId="0" applyNumberFormat="1" applyFont="1"/>
    <xf numFmtId="0" fontId="5" fillId="0" borderId="0" xfId="0" applyFont="1" applyAlignment="1">
      <alignment horizontal="center"/>
    </xf>
    <xf numFmtId="6" fontId="3" fillId="0" borderId="0" xfId="0" applyNumberFormat="1" applyFont="1" applyAlignment="1">
      <alignment horizontal="right"/>
    </xf>
    <xf numFmtId="0" fontId="5" fillId="2" borderId="0" xfId="0" applyFont="1" applyFill="1"/>
    <xf numFmtId="16" fontId="5" fillId="0" borderId="0" xfId="0" applyNumberFormat="1" applyFont="1"/>
    <xf numFmtId="44" fontId="3" fillId="0" borderId="0" xfId="0" applyNumberFormat="1" applyFont="1"/>
    <xf numFmtId="44" fontId="5" fillId="0" borderId="0" xfId="0" applyNumberFormat="1" applyFont="1"/>
    <xf numFmtId="44" fontId="39" fillId="0" borderId="0" xfId="0" applyNumberFormat="1" applyFont="1"/>
    <xf numFmtId="164" fontId="0" fillId="2" borderId="0" xfId="0" applyNumberFormat="1" applyFill="1"/>
    <xf numFmtId="10" fontId="0" fillId="0" borderId="0" xfId="4" applyNumberFormat="1" applyFont="1"/>
    <xf numFmtId="10" fontId="0" fillId="0" borderId="0" xfId="0" applyNumberFormat="1"/>
    <xf numFmtId="10" fontId="0" fillId="2" borderId="0" xfId="4" applyNumberFormat="1" applyFont="1" applyFill="1"/>
    <xf numFmtId="6" fontId="5" fillId="0" borderId="0" xfId="0" applyNumberFormat="1" applyFont="1"/>
    <xf numFmtId="17" fontId="1" fillId="0" borderId="2" xfId="0" applyNumberFormat="1" applyFont="1" applyBorder="1"/>
    <xf numFmtId="164" fontId="3" fillId="2" borderId="0" xfId="0" applyNumberFormat="1" applyFont="1" applyFill="1"/>
    <xf numFmtId="9" fontId="0" fillId="2" borderId="0" xfId="4" applyFont="1" applyFill="1"/>
    <xf numFmtId="14" fontId="3" fillId="2" borderId="0" xfId="0" applyNumberFormat="1" applyFont="1" applyFill="1"/>
    <xf numFmtId="0" fontId="3" fillId="2" borderId="0" xfId="0" applyFont="1" applyFill="1"/>
    <xf numFmtId="0" fontId="42" fillId="0" borderId="0" xfId="0" applyFont="1"/>
    <xf numFmtId="44" fontId="43" fillId="0" borderId="0" xfId="0" applyNumberFormat="1" applyFont="1"/>
    <xf numFmtId="0" fontId="43" fillId="0" borderId="0" xfId="0" applyFont="1"/>
    <xf numFmtId="9" fontId="3" fillId="2" borderId="0" xfId="4" applyFont="1" applyFill="1"/>
    <xf numFmtId="16" fontId="3" fillId="0" borderId="0" xfId="0" applyNumberFormat="1" applyFont="1" applyAlignment="1">
      <alignment horizontal="right"/>
    </xf>
    <xf numFmtId="6" fontId="42" fillId="0" borderId="0" xfId="0" applyNumberFormat="1" applyFont="1"/>
    <xf numFmtId="6" fontId="4" fillId="0" borderId="0" xfId="0" applyNumberFormat="1" applyFont="1"/>
    <xf numFmtId="0" fontId="6" fillId="0" borderId="0" xfId="0" applyFont="1"/>
    <xf numFmtId="44" fontId="31" fillId="2" borderId="0" xfId="0" applyNumberFormat="1" applyFont="1" applyFill="1"/>
    <xf numFmtId="44" fontId="6" fillId="0" borderId="0" xfId="0" applyNumberFormat="1" applyFont="1" applyFill="1"/>
    <xf numFmtId="44" fontId="2" fillId="0" borderId="0" xfId="0" applyNumberFormat="1" applyFont="1" applyFill="1"/>
    <xf numFmtId="44" fontId="1" fillId="0" borderId="0" xfId="0" applyNumberFormat="1" applyFont="1" applyFill="1"/>
    <xf numFmtId="0" fontId="0" fillId="0" borderId="0" xfId="0" applyAlignment="1">
      <alignment horizontal="right"/>
    </xf>
  </cellXfs>
  <cellStyles count="5">
    <cellStyle name="Comma [0]" xfId="2" builtinId="6"/>
    <cellStyle name="Currency" xfId="3" builtinId="4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86"/>
  <sheetViews>
    <sheetView topLeftCell="F1" zoomScaleNormal="100" workbookViewId="0">
      <pane ySplit="2" topLeftCell="A38" activePane="bottomLeft" state="frozen"/>
      <selection activeCell="C1" sqref="C1"/>
      <selection pane="bottomLeft" activeCell="E243" sqref="E243:R308"/>
    </sheetView>
  </sheetViews>
  <sheetFormatPr defaultRowHeight="11.25" x14ac:dyDescent="0.2"/>
  <cols>
    <col min="1" max="1" width="25" style="2" bestFit="1" customWidth="1"/>
    <col min="2" max="2" width="18.85546875" style="2" bestFit="1" customWidth="1"/>
    <col min="3" max="3" width="13" style="4" bestFit="1" customWidth="1"/>
    <col min="4" max="4" width="10.42578125" style="4" bestFit="1" customWidth="1"/>
    <col min="5" max="5" width="25.7109375" style="2" bestFit="1" customWidth="1"/>
    <col min="6" max="6" width="9.85546875" style="2" bestFit="1" customWidth="1"/>
    <col min="7" max="7" width="12.140625" style="4" bestFit="1" customWidth="1"/>
    <col min="8" max="11" width="9.85546875" style="4" bestFit="1" customWidth="1"/>
    <col min="12" max="12" width="10.140625" style="4" bestFit="1" customWidth="1"/>
    <col min="13" max="19" width="9.85546875" style="4" bestFit="1" customWidth="1"/>
    <col min="20" max="20" width="11.7109375" style="4" bestFit="1" customWidth="1"/>
    <col min="21" max="21" width="9" style="4" bestFit="1" customWidth="1"/>
    <col min="22" max="22" width="10.85546875" style="4" customWidth="1"/>
    <col min="23" max="23" width="9.28515625" style="4" bestFit="1" customWidth="1"/>
    <col min="24" max="24" width="9" style="4" bestFit="1" customWidth="1"/>
    <col min="25" max="25" width="9.85546875" style="4" bestFit="1" customWidth="1"/>
    <col min="26" max="26" width="10.28515625" style="2" bestFit="1" customWidth="1"/>
    <col min="27" max="16384" width="9.140625" style="2"/>
  </cols>
  <sheetData>
    <row r="1" spans="1:24" x14ac:dyDescent="0.2">
      <c r="A1" s="14" t="s">
        <v>38</v>
      </c>
      <c r="B1" s="14"/>
      <c r="E1" s="254" t="s">
        <v>313</v>
      </c>
      <c r="F1" s="254"/>
      <c r="L1" s="24" t="s">
        <v>70</v>
      </c>
      <c r="Q1" s="24" t="s">
        <v>547</v>
      </c>
      <c r="U1" s="24" t="s">
        <v>355</v>
      </c>
    </row>
    <row r="2" spans="1:24" x14ac:dyDescent="0.2">
      <c r="A2" s="18" t="s">
        <v>0</v>
      </c>
      <c r="B2" s="25" t="s">
        <v>50</v>
      </c>
      <c r="C2" s="5"/>
      <c r="D2" s="26" t="s">
        <v>1</v>
      </c>
      <c r="E2" s="1"/>
      <c r="F2" s="1"/>
      <c r="G2" s="5"/>
      <c r="H2" s="36" t="s">
        <v>75</v>
      </c>
      <c r="I2" s="36" t="s">
        <v>76</v>
      </c>
      <c r="J2" s="36" t="s">
        <v>77</v>
      </c>
      <c r="K2" s="36" t="s">
        <v>78</v>
      </c>
      <c r="L2" s="5" t="s">
        <v>28</v>
      </c>
      <c r="M2" s="36" t="s">
        <v>79</v>
      </c>
      <c r="N2" s="36" t="s">
        <v>80</v>
      </c>
      <c r="O2" s="36" t="s">
        <v>81</v>
      </c>
      <c r="P2" s="36" t="s">
        <v>82</v>
      </c>
      <c r="Q2" s="36" t="s">
        <v>240</v>
      </c>
      <c r="R2" s="36" t="s">
        <v>83</v>
      </c>
      <c r="S2" s="36" t="s">
        <v>227</v>
      </c>
      <c r="T2" s="36" t="s">
        <v>223</v>
      </c>
      <c r="U2" s="36" t="s">
        <v>224</v>
      </c>
      <c r="V2" s="36" t="s">
        <v>225</v>
      </c>
      <c r="W2" s="36" t="s">
        <v>226</v>
      </c>
      <c r="X2" s="36" t="s">
        <v>84</v>
      </c>
    </row>
    <row r="3" spans="1:24" x14ac:dyDescent="0.2">
      <c r="A3" s="18" t="s">
        <v>2</v>
      </c>
      <c r="B3" s="18" t="s">
        <v>3</v>
      </c>
      <c r="C3" s="17" t="s">
        <v>4</v>
      </c>
      <c r="D3" s="17" t="s">
        <v>2</v>
      </c>
      <c r="E3" s="18" t="s">
        <v>3</v>
      </c>
      <c r="F3" s="18" t="s">
        <v>5</v>
      </c>
      <c r="G3" s="17" t="s">
        <v>4</v>
      </c>
      <c r="H3" s="17" t="s">
        <v>6</v>
      </c>
      <c r="I3" s="17" t="s">
        <v>89</v>
      </c>
      <c r="J3" s="17" t="s">
        <v>7</v>
      </c>
      <c r="K3" s="17" t="s">
        <v>27</v>
      </c>
      <c r="L3" s="17" t="s">
        <v>29</v>
      </c>
      <c r="M3" s="17" t="s">
        <v>33</v>
      </c>
      <c r="N3" s="17" t="s">
        <v>25</v>
      </c>
      <c r="O3" s="17" t="s">
        <v>34</v>
      </c>
      <c r="P3" s="17" t="s">
        <v>8</v>
      </c>
      <c r="Q3" s="17" t="s">
        <v>35</v>
      </c>
      <c r="R3" s="17" t="s">
        <v>36</v>
      </c>
      <c r="S3" s="17" t="s">
        <v>32</v>
      </c>
      <c r="T3" s="17"/>
      <c r="U3" s="17" t="s">
        <v>30</v>
      </c>
      <c r="V3" s="17"/>
      <c r="W3" s="17" t="s">
        <v>10</v>
      </c>
      <c r="X3" s="17" t="s">
        <v>9</v>
      </c>
    </row>
    <row r="4" spans="1:24" x14ac:dyDescent="0.2">
      <c r="A4" s="12">
        <v>45383</v>
      </c>
      <c r="B4" s="14" t="s">
        <v>37</v>
      </c>
      <c r="C4" s="178">
        <v>24921.87</v>
      </c>
      <c r="D4" s="10">
        <v>45392</v>
      </c>
      <c r="E4" s="20" t="s">
        <v>337</v>
      </c>
      <c r="F4" s="20" t="s">
        <v>291</v>
      </c>
      <c r="G4" s="4">
        <f>SUM((H4:X4))</f>
        <v>25.56</v>
      </c>
      <c r="I4" s="4">
        <v>25.56</v>
      </c>
    </row>
    <row r="5" spans="1:24" x14ac:dyDescent="0.2">
      <c r="A5" s="10">
        <v>45391</v>
      </c>
      <c r="B5" s="20" t="s">
        <v>333</v>
      </c>
      <c r="C5" s="3">
        <v>60</v>
      </c>
      <c r="D5" s="10">
        <v>45392</v>
      </c>
      <c r="E5" s="20" t="s">
        <v>339</v>
      </c>
      <c r="F5" s="20" t="s">
        <v>291</v>
      </c>
      <c r="G5" s="4">
        <f t="shared" ref="G5:G16" si="0">SUM((H5:X5))</f>
        <v>153.82999999999998</v>
      </c>
      <c r="U5" s="4">
        <v>128.19</v>
      </c>
      <c r="X5" s="4">
        <v>25.64</v>
      </c>
    </row>
    <row r="6" spans="1:24" x14ac:dyDescent="0.2">
      <c r="A6" s="10">
        <v>45406</v>
      </c>
      <c r="B6" s="20" t="s">
        <v>334</v>
      </c>
      <c r="C6" s="4">
        <v>300</v>
      </c>
      <c r="E6" s="20" t="s">
        <v>338</v>
      </c>
      <c r="F6" s="20" t="s">
        <v>291</v>
      </c>
      <c r="G6" s="4">
        <f t="shared" si="0"/>
        <v>28</v>
      </c>
      <c r="K6" s="4">
        <v>28</v>
      </c>
    </row>
    <row r="7" spans="1:24" x14ac:dyDescent="0.2">
      <c r="A7" s="10">
        <v>45406</v>
      </c>
      <c r="B7" s="20" t="s">
        <v>335</v>
      </c>
      <c r="C7" s="4">
        <v>81.599999999999994</v>
      </c>
      <c r="E7" s="20"/>
      <c r="F7" s="20" t="s">
        <v>291</v>
      </c>
    </row>
    <row r="8" spans="1:24" x14ac:dyDescent="0.2">
      <c r="A8" s="22"/>
      <c r="B8" s="20" t="s">
        <v>336</v>
      </c>
      <c r="C8" s="4">
        <v>40.200000000000003</v>
      </c>
      <c r="E8" s="20" t="s">
        <v>346</v>
      </c>
      <c r="F8" s="20" t="s">
        <v>291</v>
      </c>
      <c r="G8" s="4">
        <f t="shared" si="0"/>
        <v>36.799999999999997</v>
      </c>
      <c r="L8" s="4">
        <v>36.799999999999997</v>
      </c>
    </row>
    <row r="9" spans="1:24" x14ac:dyDescent="0.2">
      <c r="A9" s="10"/>
      <c r="B9" s="43" t="s">
        <v>351</v>
      </c>
      <c r="C9" s="4">
        <v>40012</v>
      </c>
      <c r="E9" s="20" t="s">
        <v>340</v>
      </c>
      <c r="F9" s="20" t="s">
        <v>295</v>
      </c>
      <c r="G9" s="4">
        <v>63.48</v>
      </c>
      <c r="U9" s="4">
        <v>52.9</v>
      </c>
      <c r="X9" s="4">
        <v>10.58</v>
      </c>
    </row>
    <row r="10" spans="1:24" x14ac:dyDescent="0.2">
      <c r="A10" s="34">
        <v>45394</v>
      </c>
      <c r="B10" s="20" t="s">
        <v>352</v>
      </c>
      <c r="C10" s="4">
        <v>61.5</v>
      </c>
      <c r="E10" s="20" t="s">
        <v>341</v>
      </c>
      <c r="F10" s="20" t="s">
        <v>295</v>
      </c>
      <c r="G10" s="4">
        <f t="shared" si="0"/>
        <v>403.41999999999996</v>
      </c>
      <c r="P10" s="4">
        <v>384.21</v>
      </c>
      <c r="X10" s="4">
        <v>19.21</v>
      </c>
    </row>
    <row r="11" spans="1:24" x14ac:dyDescent="0.2">
      <c r="A11" s="34"/>
      <c r="B11" s="20"/>
      <c r="D11" s="179"/>
      <c r="E11" s="20" t="s">
        <v>342</v>
      </c>
      <c r="F11" s="20" t="s">
        <v>295</v>
      </c>
      <c r="G11" s="4">
        <f t="shared" si="0"/>
        <v>17.66</v>
      </c>
      <c r="P11" s="4">
        <v>16.82</v>
      </c>
      <c r="X11" s="4">
        <v>0.84</v>
      </c>
    </row>
    <row r="12" spans="1:24" x14ac:dyDescent="0.2">
      <c r="A12" s="14"/>
      <c r="B12" s="14" t="s">
        <v>88</v>
      </c>
      <c r="C12" s="11">
        <f>SUM(C5:C11)</f>
        <v>40555.300000000003</v>
      </c>
      <c r="E12" s="20" t="s">
        <v>343</v>
      </c>
      <c r="F12" s="20" t="s">
        <v>295</v>
      </c>
      <c r="G12" s="4">
        <f t="shared" si="0"/>
        <v>106.47</v>
      </c>
      <c r="U12" s="4">
        <v>101.4</v>
      </c>
      <c r="X12" s="4">
        <v>5.07</v>
      </c>
    </row>
    <row r="13" spans="1:24" x14ac:dyDescent="0.2">
      <c r="A13" s="34">
        <v>45420</v>
      </c>
      <c r="B13" s="20" t="s">
        <v>287</v>
      </c>
      <c r="C13" s="24">
        <v>4968.67</v>
      </c>
      <c r="E13" s="20" t="s">
        <v>344</v>
      </c>
      <c r="F13" s="20" t="s">
        <v>291</v>
      </c>
      <c r="G13" s="4">
        <f t="shared" si="0"/>
        <v>23.97</v>
      </c>
      <c r="P13" s="4">
        <v>22.83</v>
      </c>
      <c r="X13" s="4">
        <v>1.1399999999999999</v>
      </c>
    </row>
    <row r="14" spans="1:24" x14ac:dyDescent="0.2">
      <c r="A14" s="43">
        <v>45421</v>
      </c>
      <c r="B14" s="20" t="s">
        <v>369</v>
      </c>
      <c r="C14" s="4">
        <v>170.57</v>
      </c>
      <c r="E14" s="20" t="s">
        <v>345</v>
      </c>
      <c r="F14" s="20" t="s">
        <v>291</v>
      </c>
      <c r="G14" s="4">
        <f t="shared" si="0"/>
        <v>19.05</v>
      </c>
      <c r="L14" s="4">
        <v>19.05</v>
      </c>
    </row>
    <row r="15" spans="1:24" x14ac:dyDescent="0.2">
      <c r="A15" s="22"/>
      <c r="B15" s="20" t="s">
        <v>370</v>
      </c>
      <c r="C15" s="4">
        <v>300</v>
      </c>
      <c r="D15" s="180"/>
      <c r="E15" s="20" t="s">
        <v>347</v>
      </c>
      <c r="F15" s="20" t="s">
        <v>291</v>
      </c>
      <c r="G15" s="4">
        <f t="shared" si="0"/>
        <v>885.53</v>
      </c>
      <c r="H15" s="4">
        <v>885.53</v>
      </c>
    </row>
    <row r="16" spans="1:24" x14ac:dyDescent="0.2">
      <c r="A16" s="43">
        <v>45426</v>
      </c>
      <c r="B16" s="20" t="s">
        <v>380</v>
      </c>
      <c r="C16" s="11">
        <v>0</v>
      </c>
      <c r="E16" s="20" t="s">
        <v>348</v>
      </c>
      <c r="F16" s="20" t="s">
        <v>295</v>
      </c>
      <c r="G16" s="4">
        <f t="shared" si="0"/>
        <v>6</v>
      </c>
      <c r="L16" s="4">
        <v>6</v>
      </c>
    </row>
    <row r="17" spans="1:26" x14ac:dyDescent="0.2">
      <c r="A17" s="20"/>
      <c r="B17" s="20"/>
      <c r="C17" s="11"/>
      <c r="E17" s="20" t="s">
        <v>349</v>
      </c>
      <c r="F17" s="20" t="s">
        <v>291</v>
      </c>
      <c r="G17" s="4">
        <v>362.65</v>
      </c>
      <c r="U17" s="4">
        <v>362.65</v>
      </c>
    </row>
    <row r="18" spans="1:26" x14ac:dyDescent="0.2">
      <c r="A18" s="20"/>
      <c r="B18" s="20"/>
      <c r="C18" s="11"/>
      <c r="D18" s="10">
        <v>45412</v>
      </c>
      <c r="E18" s="20" t="s">
        <v>350</v>
      </c>
      <c r="F18" s="20" t="s">
        <v>291</v>
      </c>
      <c r="G18" s="4">
        <v>348</v>
      </c>
      <c r="Q18" s="4">
        <v>290</v>
      </c>
      <c r="X18" s="4">
        <v>58</v>
      </c>
    </row>
    <row r="19" spans="1:26" x14ac:dyDescent="0.2">
      <c r="A19" s="10"/>
      <c r="B19" s="14" t="s">
        <v>283</v>
      </c>
      <c r="C19" s="11">
        <f>SUM(C13:C16)</f>
        <v>5439.24</v>
      </c>
      <c r="D19" s="143" t="s">
        <v>288</v>
      </c>
      <c r="E19" s="14" t="s">
        <v>4</v>
      </c>
      <c r="F19" s="20"/>
      <c r="G19" s="11">
        <f>SUM(G4:G18)</f>
        <v>2480.42</v>
      </c>
      <c r="H19" s="11">
        <f t="shared" ref="H19:W19" si="1">SUM(H4:H16)</f>
        <v>885.53</v>
      </c>
      <c r="I19" s="11">
        <f t="shared" si="1"/>
        <v>25.56</v>
      </c>
      <c r="J19" s="11">
        <f t="shared" si="1"/>
        <v>0</v>
      </c>
      <c r="K19" s="11">
        <f t="shared" si="1"/>
        <v>28</v>
      </c>
      <c r="L19" s="11">
        <f t="shared" si="1"/>
        <v>61.849999999999994</v>
      </c>
      <c r="M19" s="11">
        <f t="shared" si="1"/>
        <v>0</v>
      </c>
      <c r="N19" s="11">
        <f t="shared" si="1"/>
        <v>0</v>
      </c>
      <c r="O19" s="11">
        <f t="shared" si="1"/>
        <v>0</v>
      </c>
      <c r="P19" s="11">
        <f t="shared" si="1"/>
        <v>423.85999999999996</v>
      </c>
      <c r="Q19" s="4">
        <f>SUM(Q4:Q18)</f>
        <v>290</v>
      </c>
      <c r="R19" s="4">
        <f t="shared" si="1"/>
        <v>0</v>
      </c>
      <c r="S19" s="4">
        <f t="shared" si="1"/>
        <v>0</v>
      </c>
      <c r="T19" s="4">
        <f t="shared" si="1"/>
        <v>0</v>
      </c>
      <c r="U19" s="11">
        <f>SUM(U4:U18)</f>
        <v>645.14</v>
      </c>
      <c r="V19" s="4">
        <f t="shared" si="1"/>
        <v>0</v>
      </c>
      <c r="W19" s="4">
        <f t="shared" si="1"/>
        <v>0</v>
      </c>
      <c r="X19" s="11">
        <f>SUM(X4:X18)</f>
        <v>120.48</v>
      </c>
      <c r="Z19" s="3"/>
    </row>
    <row r="20" spans="1:26" x14ac:dyDescent="0.2">
      <c r="A20" s="22">
        <v>45453</v>
      </c>
      <c r="B20" s="20" t="s">
        <v>369</v>
      </c>
      <c r="C20" s="4">
        <v>84.9</v>
      </c>
      <c r="D20" s="10">
        <v>45420</v>
      </c>
      <c r="E20" s="20" t="s">
        <v>357</v>
      </c>
      <c r="F20" s="20" t="s">
        <v>295</v>
      </c>
      <c r="G20" s="4">
        <f>SUM((H20:X20))</f>
        <v>16.97</v>
      </c>
      <c r="P20" s="4">
        <v>16.16</v>
      </c>
      <c r="X20" s="4">
        <v>0.81</v>
      </c>
    </row>
    <row r="21" spans="1:26" ht="12.75" x14ac:dyDescent="0.2">
      <c r="A21" s="20"/>
      <c r="B21" s="20"/>
      <c r="C21" s="24">
        <v>84.9</v>
      </c>
      <c r="D21" s="23"/>
      <c r="E21" s="20" t="s">
        <v>357</v>
      </c>
      <c r="F21" s="20" t="s">
        <v>295</v>
      </c>
      <c r="G21" s="4">
        <f t="shared" ref="G21:G64" si="2">SUM((H21:X21))</f>
        <v>360.02</v>
      </c>
      <c r="P21" s="4">
        <v>342.88</v>
      </c>
      <c r="X21" s="4">
        <v>17.14</v>
      </c>
    </row>
    <row r="22" spans="1:26" x14ac:dyDescent="0.2">
      <c r="A22" s="10">
        <v>45461</v>
      </c>
      <c r="B22" s="20" t="s">
        <v>385</v>
      </c>
      <c r="C22" s="24">
        <v>5000</v>
      </c>
      <c r="D22" s="10">
        <v>45427</v>
      </c>
      <c r="E22" s="20" t="s">
        <v>358</v>
      </c>
      <c r="F22" s="20" t="s">
        <v>291</v>
      </c>
      <c r="G22" s="4">
        <f t="shared" si="2"/>
        <v>21.82</v>
      </c>
      <c r="P22" s="4">
        <v>20.78</v>
      </c>
      <c r="X22" s="4">
        <v>1.04</v>
      </c>
    </row>
    <row r="23" spans="1:26" x14ac:dyDescent="0.2">
      <c r="A23" s="10"/>
      <c r="B23" s="20" t="s">
        <v>449</v>
      </c>
      <c r="C23" s="24">
        <v>212.83</v>
      </c>
      <c r="D23" s="10">
        <v>45440</v>
      </c>
      <c r="E23" s="20" t="s">
        <v>337</v>
      </c>
      <c r="F23" s="20" t="s">
        <v>291</v>
      </c>
      <c r="G23" s="4">
        <f t="shared" si="2"/>
        <v>179.67</v>
      </c>
      <c r="I23" s="4">
        <v>179.67</v>
      </c>
    </row>
    <row r="24" spans="1:26" x14ac:dyDescent="0.2">
      <c r="A24" s="10"/>
      <c r="B24" s="14" t="s">
        <v>284</v>
      </c>
      <c r="C24" s="11">
        <f>SUM(C20:C23)</f>
        <v>5382.63</v>
      </c>
      <c r="D24" s="10">
        <v>45440</v>
      </c>
      <c r="E24" s="20" t="s">
        <v>359</v>
      </c>
      <c r="F24" s="20" t="s">
        <v>291</v>
      </c>
      <c r="G24" s="4">
        <f t="shared" si="2"/>
        <v>48.67</v>
      </c>
      <c r="H24" s="4">
        <v>48.67</v>
      </c>
      <c r="U24" s="24"/>
    </row>
    <row r="25" spans="1:26" x14ac:dyDescent="0.2">
      <c r="A25" s="43">
        <v>45489</v>
      </c>
      <c r="B25" s="20" t="s">
        <v>412</v>
      </c>
      <c r="C25" s="24">
        <v>1750</v>
      </c>
      <c r="D25" s="10">
        <v>45440</v>
      </c>
      <c r="E25" s="20" t="s">
        <v>360</v>
      </c>
      <c r="F25" s="20" t="s">
        <v>291</v>
      </c>
      <c r="G25" s="4">
        <f t="shared" si="2"/>
        <v>22.950000000000003</v>
      </c>
      <c r="U25" s="4">
        <v>19.12</v>
      </c>
      <c r="X25" s="4">
        <v>3.83</v>
      </c>
    </row>
    <row r="26" spans="1:26" x14ac:dyDescent="0.2">
      <c r="A26" s="34"/>
      <c r="B26" s="20"/>
      <c r="D26" s="10">
        <v>45440</v>
      </c>
      <c r="E26" s="20" t="s">
        <v>360</v>
      </c>
      <c r="F26" s="20" t="s">
        <v>291</v>
      </c>
      <c r="G26" s="4">
        <f t="shared" si="2"/>
        <v>21.150000000000002</v>
      </c>
      <c r="V26" s="4">
        <v>17.62</v>
      </c>
      <c r="X26" s="4">
        <v>3.53</v>
      </c>
    </row>
    <row r="27" spans="1:26" x14ac:dyDescent="0.2">
      <c r="A27" s="34"/>
      <c r="B27" s="20"/>
      <c r="D27" s="10"/>
      <c r="E27" s="20" t="s">
        <v>361</v>
      </c>
      <c r="F27" s="20" t="s">
        <v>291</v>
      </c>
      <c r="G27" s="4">
        <f t="shared" si="2"/>
        <v>868.42</v>
      </c>
      <c r="J27" s="4">
        <v>868.42</v>
      </c>
    </row>
    <row r="28" spans="1:26" x14ac:dyDescent="0.2">
      <c r="A28" s="34"/>
      <c r="B28" s="14" t="s">
        <v>285</v>
      </c>
      <c r="C28" s="11">
        <f>SUM(C25:C27)</f>
        <v>1750</v>
      </c>
      <c r="D28" s="10"/>
      <c r="E28" s="20" t="s">
        <v>362</v>
      </c>
      <c r="F28" s="20" t="s">
        <v>291</v>
      </c>
      <c r="G28" s="4">
        <f t="shared" si="2"/>
        <v>81.34</v>
      </c>
      <c r="V28" s="4">
        <v>67.78</v>
      </c>
      <c r="X28" s="4">
        <v>13.56</v>
      </c>
    </row>
    <row r="29" spans="1:26" x14ac:dyDescent="0.2">
      <c r="A29" s="34">
        <v>45518</v>
      </c>
      <c r="B29" s="20" t="s">
        <v>454</v>
      </c>
      <c r="C29" s="4">
        <v>495</v>
      </c>
      <c r="D29" s="10">
        <v>45433</v>
      </c>
      <c r="E29" s="43" t="s">
        <v>363</v>
      </c>
      <c r="F29" s="20" t="s">
        <v>291</v>
      </c>
      <c r="G29" s="4">
        <f t="shared" si="2"/>
        <v>98.28</v>
      </c>
      <c r="U29" s="4">
        <v>93.6</v>
      </c>
      <c r="X29" s="4">
        <v>4.68</v>
      </c>
    </row>
    <row r="30" spans="1:26" x14ac:dyDescent="0.2">
      <c r="A30" s="34">
        <v>45523</v>
      </c>
      <c r="B30" s="20" t="s">
        <v>369</v>
      </c>
      <c r="C30" s="4">
        <v>41.24</v>
      </c>
      <c r="D30" s="10">
        <v>45426</v>
      </c>
      <c r="E30" s="20" t="s">
        <v>364</v>
      </c>
      <c r="F30" s="20" t="s">
        <v>291</v>
      </c>
      <c r="G30" s="4">
        <f t="shared" si="2"/>
        <v>160</v>
      </c>
      <c r="T30" s="4">
        <v>160</v>
      </c>
    </row>
    <row r="31" spans="1:26" x14ac:dyDescent="0.2">
      <c r="A31" s="34">
        <v>45533</v>
      </c>
      <c r="B31" s="20" t="s">
        <v>369</v>
      </c>
      <c r="C31" s="4">
        <v>184.28</v>
      </c>
      <c r="D31" s="10">
        <v>45426</v>
      </c>
      <c r="E31" s="20" t="s">
        <v>365</v>
      </c>
      <c r="F31" s="20" t="s">
        <v>291</v>
      </c>
      <c r="G31" s="4">
        <f t="shared" si="2"/>
        <v>711.79</v>
      </c>
      <c r="V31" s="4">
        <v>593.16</v>
      </c>
      <c r="X31" s="4">
        <v>118.63</v>
      </c>
    </row>
    <row r="32" spans="1:26" x14ac:dyDescent="0.2">
      <c r="A32" s="34"/>
      <c r="B32" s="20"/>
      <c r="D32" s="10">
        <v>45426</v>
      </c>
      <c r="E32" s="20" t="s">
        <v>366</v>
      </c>
      <c r="F32" s="20" t="s">
        <v>291</v>
      </c>
      <c r="G32" s="4">
        <f t="shared" si="2"/>
        <v>911.65</v>
      </c>
      <c r="M32" s="4">
        <v>581.65</v>
      </c>
      <c r="O32" s="4">
        <v>330</v>
      </c>
    </row>
    <row r="33" spans="1:24" x14ac:dyDescent="0.2">
      <c r="A33" s="34"/>
      <c r="B33" s="20"/>
      <c r="D33" s="10"/>
      <c r="E33" s="20" t="s">
        <v>367</v>
      </c>
      <c r="F33" s="20" t="s">
        <v>291</v>
      </c>
      <c r="G33" s="4">
        <f t="shared" si="2"/>
        <v>342</v>
      </c>
      <c r="N33" s="4">
        <v>285</v>
      </c>
      <c r="X33" s="4">
        <v>57</v>
      </c>
    </row>
    <row r="34" spans="1:24" x14ac:dyDescent="0.2">
      <c r="A34" s="34"/>
      <c r="B34" s="20"/>
      <c r="D34" s="10"/>
      <c r="E34" s="20" t="s">
        <v>346</v>
      </c>
      <c r="F34" s="20" t="s">
        <v>291</v>
      </c>
      <c r="G34" s="4">
        <v>34.1</v>
      </c>
      <c r="L34" s="4">
        <v>34.1</v>
      </c>
    </row>
    <row r="35" spans="1:24" x14ac:dyDescent="0.2">
      <c r="A35" s="34"/>
      <c r="B35" s="20"/>
      <c r="D35" s="10"/>
      <c r="E35" s="20" t="s">
        <v>338</v>
      </c>
      <c r="F35" s="20" t="s">
        <v>291</v>
      </c>
      <c r="G35" s="4">
        <v>61</v>
      </c>
      <c r="K35" s="4">
        <v>61</v>
      </c>
    </row>
    <row r="36" spans="1:24" x14ac:dyDescent="0.2">
      <c r="A36" s="34"/>
      <c r="B36" s="20"/>
      <c r="D36" s="10"/>
      <c r="E36" s="20" t="s">
        <v>368</v>
      </c>
      <c r="F36" s="20" t="s">
        <v>291</v>
      </c>
      <c r="G36" s="4">
        <v>255</v>
      </c>
      <c r="U36" s="4">
        <v>255</v>
      </c>
    </row>
    <row r="37" spans="1:24" x14ac:dyDescent="0.2">
      <c r="A37" s="34"/>
      <c r="B37" s="20"/>
      <c r="D37" s="10"/>
      <c r="E37" s="20" t="s">
        <v>371</v>
      </c>
      <c r="F37" s="20" t="s">
        <v>291</v>
      </c>
      <c r="G37" s="4">
        <v>112.42</v>
      </c>
      <c r="U37" s="4">
        <v>112.42</v>
      </c>
    </row>
    <row r="38" spans="1:24" x14ac:dyDescent="0.2">
      <c r="A38" s="34"/>
      <c r="B38" s="20"/>
      <c r="D38" s="10">
        <v>45443</v>
      </c>
      <c r="E38" s="20" t="s">
        <v>347</v>
      </c>
      <c r="F38" s="20" t="s">
        <v>291</v>
      </c>
      <c r="G38" s="4">
        <v>889.94</v>
      </c>
      <c r="H38" s="4">
        <v>889.94</v>
      </c>
    </row>
    <row r="39" spans="1:24" x14ac:dyDescent="0.2">
      <c r="A39" s="34"/>
      <c r="B39" s="20"/>
      <c r="D39" s="10">
        <v>45426</v>
      </c>
      <c r="E39" s="20" t="s">
        <v>381</v>
      </c>
      <c r="F39" s="20" t="s">
        <v>291</v>
      </c>
      <c r="G39" s="4">
        <v>299.52</v>
      </c>
      <c r="H39" s="4">
        <v>299.52</v>
      </c>
    </row>
    <row r="40" spans="1:24" x14ac:dyDescent="0.2">
      <c r="A40" s="34"/>
      <c r="B40" s="20"/>
      <c r="D40" s="10">
        <v>45426</v>
      </c>
      <c r="E40" s="20" t="s">
        <v>378</v>
      </c>
      <c r="F40" s="20" t="s">
        <v>291</v>
      </c>
      <c r="G40" s="4">
        <v>679.14</v>
      </c>
      <c r="H40" s="4">
        <v>679.14</v>
      </c>
    </row>
    <row r="41" spans="1:24" x14ac:dyDescent="0.2">
      <c r="A41" s="34"/>
      <c r="B41" s="20"/>
      <c r="D41" s="10">
        <v>45426</v>
      </c>
      <c r="E41" s="20" t="s">
        <v>382</v>
      </c>
      <c r="F41" s="20" t="s">
        <v>291</v>
      </c>
      <c r="G41" s="4">
        <v>25.05</v>
      </c>
      <c r="L41" s="4">
        <v>25.05</v>
      </c>
    </row>
    <row r="42" spans="1:24" x14ac:dyDescent="0.2">
      <c r="A42" s="34"/>
      <c r="B42" s="20"/>
      <c r="D42" s="10">
        <v>45426</v>
      </c>
      <c r="E42" s="20" t="s">
        <v>379</v>
      </c>
      <c r="F42" s="20" t="s">
        <v>291</v>
      </c>
      <c r="G42" s="4">
        <v>753</v>
      </c>
      <c r="Q42" s="4">
        <v>753</v>
      </c>
    </row>
    <row r="43" spans="1:24" x14ac:dyDescent="0.2">
      <c r="A43" s="34"/>
      <c r="B43" s="20"/>
      <c r="D43" s="10">
        <v>45441</v>
      </c>
      <c r="E43" s="20" t="s">
        <v>376</v>
      </c>
      <c r="F43" s="20" t="s">
        <v>291</v>
      </c>
      <c r="G43" s="4">
        <v>372.9</v>
      </c>
      <c r="Q43" s="4">
        <v>310.75</v>
      </c>
      <c r="X43" s="4">
        <v>62.15</v>
      </c>
    </row>
    <row r="44" spans="1:24" x14ac:dyDescent="0.2">
      <c r="A44" s="34"/>
      <c r="B44" s="20"/>
      <c r="D44" s="10">
        <v>45426</v>
      </c>
      <c r="E44" s="20" t="s">
        <v>372</v>
      </c>
      <c r="F44" s="20" t="s">
        <v>291</v>
      </c>
      <c r="G44" s="4">
        <v>5015.76</v>
      </c>
      <c r="Q44" s="4">
        <v>4179.8100000000004</v>
      </c>
      <c r="X44" s="4">
        <v>835.95</v>
      </c>
    </row>
    <row r="45" spans="1:24" x14ac:dyDescent="0.2">
      <c r="A45" s="34"/>
      <c r="B45" s="20"/>
      <c r="D45" s="10">
        <v>45426</v>
      </c>
      <c r="E45" s="20" t="s">
        <v>373</v>
      </c>
      <c r="F45" s="20" t="s">
        <v>291</v>
      </c>
      <c r="G45" s="4">
        <v>1920</v>
      </c>
      <c r="Q45" s="4">
        <v>1600</v>
      </c>
      <c r="X45" s="4">
        <v>320</v>
      </c>
    </row>
    <row r="46" spans="1:24" x14ac:dyDescent="0.2">
      <c r="A46" s="34"/>
      <c r="B46" s="20"/>
      <c r="D46" s="10">
        <v>45426</v>
      </c>
      <c r="E46" s="20" t="s">
        <v>374</v>
      </c>
      <c r="F46" s="20" t="s">
        <v>291</v>
      </c>
      <c r="G46" s="4">
        <v>324</v>
      </c>
      <c r="Q46" s="4">
        <v>270</v>
      </c>
      <c r="X46" s="4">
        <v>54</v>
      </c>
    </row>
    <row r="47" spans="1:24" x14ac:dyDescent="0.2">
      <c r="A47" s="34"/>
      <c r="B47" s="20"/>
      <c r="D47" s="10">
        <v>45426</v>
      </c>
      <c r="E47" s="20" t="s">
        <v>375</v>
      </c>
      <c r="F47" s="20" t="s">
        <v>291</v>
      </c>
      <c r="G47" s="4">
        <v>600.4</v>
      </c>
      <c r="Q47" s="4">
        <v>500.33</v>
      </c>
      <c r="X47" s="4">
        <v>100.07</v>
      </c>
    </row>
    <row r="48" spans="1:24" x14ac:dyDescent="0.2">
      <c r="A48" s="34"/>
      <c r="B48" s="20"/>
      <c r="D48" s="10">
        <v>45426</v>
      </c>
      <c r="E48" s="20" t="s">
        <v>377</v>
      </c>
      <c r="F48" s="20" t="s">
        <v>291</v>
      </c>
      <c r="G48" s="4">
        <v>1673.38</v>
      </c>
      <c r="Q48" s="4">
        <v>1394.48</v>
      </c>
      <c r="X48" s="4">
        <v>278.89999999999998</v>
      </c>
    </row>
    <row r="49" spans="1:25" x14ac:dyDescent="0.2">
      <c r="B49" s="20"/>
      <c r="D49" s="142" t="s">
        <v>54</v>
      </c>
      <c r="G49" s="11">
        <f>SUM(G20:G48)</f>
        <v>16860.34</v>
      </c>
      <c r="H49" s="11">
        <f t="shared" ref="H49:X49" si="3">SUM(H20:H48)</f>
        <v>1917.27</v>
      </c>
      <c r="I49" s="11">
        <f t="shared" si="3"/>
        <v>179.67</v>
      </c>
      <c r="J49" s="11">
        <f t="shared" si="3"/>
        <v>868.42</v>
      </c>
      <c r="K49" s="11">
        <f t="shared" si="3"/>
        <v>61</v>
      </c>
      <c r="L49" s="11">
        <f t="shared" si="3"/>
        <v>59.150000000000006</v>
      </c>
      <c r="M49" s="11">
        <f t="shared" si="3"/>
        <v>581.65</v>
      </c>
      <c r="N49" s="11">
        <f t="shared" si="3"/>
        <v>285</v>
      </c>
      <c r="O49" s="11">
        <f t="shared" si="3"/>
        <v>330</v>
      </c>
      <c r="P49" s="11">
        <f t="shared" si="3"/>
        <v>379.82000000000005</v>
      </c>
      <c r="Q49" s="11">
        <f t="shared" si="3"/>
        <v>9008.3700000000008</v>
      </c>
      <c r="R49" s="4">
        <f t="shared" si="3"/>
        <v>0</v>
      </c>
      <c r="S49" s="11">
        <f t="shared" si="3"/>
        <v>0</v>
      </c>
      <c r="T49" s="11">
        <f t="shared" si="3"/>
        <v>160</v>
      </c>
      <c r="U49" s="11">
        <f t="shared" si="3"/>
        <v>480.14000000000004</v>
      </c>
      <c r="V49" s="11">
        <f t="shared" si="3"/>
        <v>678.56</v>
      </c>
      <c r="W49" s="4">
        <f t="shared" si="3"/>
        <v>0</v>
      </c>
      <c r="X49" s="11">
        <f t="shared" si="3"/>
        <v>1871.29</v>
      </c>
    </row>
    <row r="50" spans="1:25" x14ac:dyDescent="0.2">
      <c r="A50" s="10"/>
      <c r="B50" s="20"/>
      <c r="C50" s="50"/>
      <c r="D50" s="10">
        <v>45455</v>
      </c>
      <c r="E50" s="20" t="s">
        <v>364</v>
      </c>
      <c r="F50" s="20" t="s">
        <v>291</v>
      </c>
      <c r="G50" s="4">
        <f t="shared" si="2"/>
        <v>640</v>
      </c>
      <c r="S50" s="4">
        <v>410</v>
      </c>
      <c r="T50" s="4">
        <v>230</v>
      </c>
    </row>
    <row r="51" spans="1:25" x14ac:dyDescent="0.2">
      <c r="A51" s="34"/>
      <c r="B51" s="14" t="s">
        <v>286</v>
      </c>
      <c r="C51" s="11">
        <f>SUM(C29:C50)</f>
        <v>720.52</v>
      </c>
      <c r="D51" s="12">
        <v>45462</v>
      </c>
      <c r="E51" s="20" t="s">
        <v>337</v>
      </c>
      <c r="F51" s="20" t="s">
        <v>291</v>
      </c>
      <c r="G51" s="4">
        <f t="shared" si="2"/>
        <v>339.23</v>
      </c>
      <c r="I51" s="4">
        <v>339.23</v>
      </c>
    </row>
    <row r="52" spans="1:25" x14ac:dyDescent="0.2">
      <c r="A52" s="34">
        <v>45559</v>
      </c>
      <c r="B52" s="20" t="s">
        <v>487</v>
      </c>
      <c r="C52" s="4">
        <v>265.42</v>
      </c>
      <c r="D52" s="10"/>
      <c r="E52" s="20" t="s">
        <v>343</v>
      </c>
      <c r="F52" s="20" t="s">
        <v>295</v>
      </c>
      <c r="G52" s="4">
        <f t="shared" si="2"/>
        <v>108.05000000000001</v>
      </c>
      <c r="U52" s="4">
        <v>102.9</v>
      </c>
      <c r="X52" s="4">
        <v>5.15</v>
      </c>
    </row>
    <row r="53" spans="1:25" x14ac:dyDescent="0.2">
      <c r="A53" s="43"/>
      <c r="B53" s="43" t="s">
        <v>488</v>
      </c>
      <c r="C53" s="4">
        <v>0</v>
      </c>
      <c r="D53" s="22"/>
      <c r="E53" s="20" t="s">
        <v>386</v>
      </c>
      <c r="F53" s="20" t="s">
        <v>291</v>
      </c>
      <c r="G53" s="4">
        <f t="shared" si="2"/>
        <v>249.6</v>
      </c>
      <c r="U53" s="4">
        <v>208</v>
      </c>
      <c r="X53" s="4">
        <v>41.6</v>
      </c>
    </row>
    <row r="54" spans="1:25" x14ac:dyDescent="0.2">
      <c r="A54" s="34">
        <v>45559</v>
      </c>
      <c r="B54" s="20" t="s">
        <v>489</v>
      </c>
      <c r="C54" s="24">
        <v>7.09</v>
      </c>
      <c r="D54" s="10"/>
      <c r="E54" s="20" t="s">
        <v>387</v>
      </c>
      <c r="F54" s="20" t="s">
        <v>291</v>
      </c>
      <c r="G54" s="4">
        <f t="shared" si="2"/>
        <v>28</v>
      </c>
      <c r="K54" s="4">
        <v>28</v>
      </c>
    </row>
    <row r="55" spans="1:25" x14ac:dyDescent="0.2">
      <c r="A55" s="34">
        <v>45565</v>
      </c>
      <c r="B55" s="20" t="s">
        <v>208</v>
      </c>
      <c r="C55" s="24">
        <v>191.74</v>
      </c>
      <c r="D55" s="10"/>
      <c r="E55" s="20" t="s">
        <v>388</v>
      </c>
      <c r="F55" s="20" t="s">
        <v>291</v>
      </c>
      <c r="G55" s="4">
        <f t="shared" si="2"/>
        <v>157.72999999999999</v>
      </c>
      <c r="U55" s="4">
        <v>131.44</v>
      </c>
      <c r="X55" s="4">
        <v>26.29</v>
      </c>
    </row>
    <row r="56" spans="1:25" x14ac:dyDescent="0.2">
      <c r="A56" s="10"/>
      <c r="B56" s="20"/>
      <c r="C56" s="24"/>
      <c r="D56" s="10"/>
      <c r="E56" s="20" t="s">
        <v>389</v>
      </c>
      <c r="F56" s="20" t="s">
        <v>291</v>
      </c>
      <c r="G56" s="4">
        <f t="shared" si="2"/>
        <v>700.76</v>
      </c>
      <c r="Q56" s="4">
        <v>210</v>
      </c>
      <c r="R56" s="24" t="s">
        <v>480</v>
      </c>
      <c r="U56" s="4">
        <v>490.76</v>
      </c>
    </row>
    <row r="57" spans="1:25" x14ac:dyDescent="0.2">
      <c r="A57" s="34"/>
      <c r="B57" s="14" t="s">
        <v>97</v>
      </c>
      <c r="C57" s="11">
        <f>SUM(C52:C56)</f>
        <v>464.25</v>
      </c>
      <c r="D57" s="10"/>
      <c r="E57" s="20" t="s">
        <v>340</v>
      </c>
      <c r="F57" s="20" t="s">
        <v>291</v>
      </c>
      <c r="G57" s="24">
        <f t="shared" si="2"/>
        <v>54</v>
      </c>
      <c r="H57" s="11"/>
      <c r="I57" s="11"/>
      <c r="J57" s="11"/>
      <c r="K57" s="24"/>
      <c r="L57" s="11"/>
      <c r="M57" s="24"/>
      <c r="N57" s="11"/>
      <c r="O57" s="11"/>
      <c r="P57" s="11"/>
      <c r="Q57" s="24"/>
      <c r="R57" s="24"/>
      <c r="S57" s="24"/>
      <c r="T57" s="24"/>
      <c r="U57" s="24">
        <v>45</v>
      </c>
      <c r="V57" s="24"/>
      <c r="W57" s="24"/>
      <c r="X57" s="24">
        <v>9</v>
      </c>
      <c r="Y57" s="11"/>
    </row>
    <row r="58" spans="1:25" x14ac:dyDescent="0.2">
      <c r="A58" s="34"/>
      <c r="B58" s="20" t="s">
        <v>565</v>
      </c>
      <c r="C58" s="4">
        <v>44.47</v>
      </c>
      <c r="D58" s="10"/>
      <c r="E58" s="20" t="s">
        <v>390</v>
      </c>
      <c r="F58" s="20" t="s">
        <v>291</v>
      </c>
      <c r="G58" s="24">
        <f t="shared" si="2"/>
        <v>36.479999999999997</v>
      </c>
      <c r="H58" s="11"/>
      <c r="I58" s="11"/>
      <c r="J58" s="11"/>
      <c r="K58" s="11"/>
      <c r="L58" s="24">
        <v>30.4</v>
      </c>
      <c r="M58" s="24"/>
      <c r="N58" s="11"/>
      <c r="O58" s="11"/>
      <c r="P58" s="24"/>
      <c r="Q58" s="11"/>
      <c r="R58" s="24"/>
      <c r="S58" s="24"/>
      <c r="T58" s="24"/>
      <c r="U58" s="24"/>
      <c r="V58" s="24"/>
      <c r="W58" s="24"/>
      <c r="X58" s="24">
        <v>6.08</v>
      </c>
      <c r="Y58" s="11"/>
    </row>
    <row r="59" spans="1:25" x14ac:dyDescent="0.2">
      <c r="A59" s="34"/>
      <c r="B59" s="20" t="s">
        <v>566</v>
      </c>
      <c r="C59" s="24">
        <v>300</v>
      </c>
      <c r="D59" s="10"/>
      <c r="E59" s="20" t="s">
        <v>391</v>
      </c>
      <c r="F59" s="20" t="s">
        <v>291</v>
      </c>
      <c r="G59" s="24">
        <f t="shared" si="2"/>
        <v>121.37</v>
      </c>
      <c r="H59" s="11"/>
      <c r="I59" s="11"/>
      <c r="J59" s="11"/>
      <c r="K59" s="11"/>
      <c r="L59" s="24"/>
      <c r="M59" s="24">
        <v>121.37</v>
      </c>
      <c r="N59" s="11"/>
      <c r="O59" s="11"/>
      <c r="P59" s="11"/>
      <c r="Q59" s="11"/>
      <c r="R59" s="24"/>
      <c r="S59" s="24"/>
      <c r="T59" s="24"/>
      <c r="U59" s="24"/>
      <c r="V59" s="24"/>
      <c r="W59" s="24"/>
      <c r="X59" s="24"/>
      <c r="Y59" s="11"/>
    </row>
    <row r="60" spans="1:25" x14ac:dyDescent="0.2">
      <c r="B60" s="20" t="s">
        <v>567</v>
      </c>
      <c r="C60" s="24">
        <v>59.68</v>
      </c>
      <c r="D60" s="10"/>
      <c r="E60" s="20" t="s">
        <v>392</v>
      </c>
      <c r="F60" s="20" t="s">
        <v>291</v>
      </c>
      <c r="G60" s="24">
        <f t="shared" si="2"/>
        <v>285.60000000000002</v>
      </c>
      <c r="H60" s="11"/>
      <c r="I60" s="11"/>
      <c r="J60" s="11"/>
      <c r="K60" s="11"/>
      <c r="L60" s="24"/>
      <c r="M60" s="24"/>
      <c r="N60" s="11"/>
      <c r="O60" s="11"/>
      <c r="P60" s="24">
        <v>238</v>
      </c>
      <c r="Q60" s="24"/>
      <c r="R60" s="24"/>
      <c r="S60" s="24"/>
      <c r="T60" s="24"/>
      <c r="U60" s="24"/>
      <c r="V60" s="24"/>
      <c r="W60" s="24"/>
      <c r="X60" s="24">
        <v>47.6</v>
      </c>
      <c r="Y60" s="11"/>
    </row>
    <row r="61" spans="1:25" x14ac:dyDescent="0.2">
      <c r="A61" s="10"/>
      <c r="B61" s="20" t="s">
        <v>573</v>
      </c>
      <c r="C61" s="24">
        <v>4171.57</v>
      </c>
      <c r="D61" s="10"/>
      <c r="E61" s="20" t="s">
        <v>393</v>
      </c>
      <c r="F61" s="20" t="s">
        <v>291</v>
      </c>
      <c r="G61" s="24">
        <f t="shared" si="2"/>
        <v>350.83</v>
      </c>
      <c r="H61" s="24"/>
      <c r="I61" s="11"/>
      <c r="J61" s="11"/>
      <c r="K61" s="11"/>
      <c r="L61" s="11"/>
      <c r="M61" s="24"/>
      <c r="N61" s="11"/>
      <c r="O61" s="11"/>
      <c r="P61" s="24">
        <v>334.12</v>
      </c>
      <c r="Q61" s="24"/>
      <c r="R61" s="24"/>
      <c r="S61" s="24"/>
      <c r="T61" s="24"/>
      <c r="U61" s="24"/>
      <c r="V61" s="24"/>
      <c r="W61" s="24"/>
      <c r="X61" s="24">
        <v>16.71</v>
      </c>
      <c r="Y61" s="11"/>
    </row>
    <row r="62" spans="1:25" x14ac:dyDescent="0.2">
      <c r="B62" s="45" t="s">
        <v>99</v>
      </c>
      <c r="C62" s="11">
        <f>SUM(C58:C61)</f>
        <v>4575.7199999999993</v>
      </c>
      <c r="D62" s="10"/>
      <c r="E62" s="20" t="s">
        <v>398</v>
      </c>
      <c r="F62" s="20" t="s">
        <v>291</v>
      </c>
      <c r="G62" s="24">
        <v>20.190000000000001</v>
      </c>
      <c r="H62" s="11"/>
      <c r="I62" s="11"/>
      <c r="J62" s="11"/>
      <c r="K62" s="11"/>
      <c r="L62" s="11"/>
      <c r="M62" s="24"/>
      <c r="N62" s="11"/>
      <c r="O62" s="11"/>
      <c r="P62" s="24">
        <v>20.190000000000001</v>
      </c>
      <c r="Q62" s="24"/>
      <c r="R62" s="24"/>
      <c r="S62" s="24"/>
      <c r="T62" s="24"/>
      <c r="U62" s="24"/>
      <c r="V62" s="24"/>
      <c r="W62" s="24"/>
      <c r="X62" s="24"/>
      <c r="Y62" s="11"/>
    </row>
    <row r="63" spans="1:25" x14ac:dyDescent="0.2">
      <c r="A63" s="22"/>
      <c r="B63" s="20" t="s">
        <v>572</v>
      </c>
      <c r="C63" s="4">
        <v>1595.07</v>
      </c>
      <c r="D63" s="10"/>
      <c r="E63" s="20" t="s">
        <v>394</v>
      </c>
      <c r="F63" s="20" t="s">
        <v>291</v>
      </c>
      <c r="G63" s="24">
        <f t="shared" si="2"/>
        <v>1980</v>
      </c>
      <c r="H63" s="11"/>
      <c r="I63" s="11"/>
      <c r="J63" s="11"/>
      <c r="K63" s="11"/>
      <c r="L63" s="24"/>
      <c r="M63" s="24"/>
      <c r="N63" s="11"/>
      <c r="O63" s="11"/>
      <c r="P63" s="24"/>
      <c r="Q63" s="24">
        <v>1650</v>
      </c>
      <c r="R63" s="24"/>
      <c r="S63" s="24"/>
      <c r="T63" s="24"/>
      <c r="U63" s="24"/>
      <c r="V63" s="24"/>
      <c r="W63" s="24"/>
      <c r="X63" s="24">
        <v>330</v>
      </c>
      <c r="Y63" s="11"/>
    </row>
    <row r="64" spans="1:25" x14ac:dyDescent="0.2">
      <c r="A64" s="10"/>
      <c r="B64" s="20" t="s">
        <v>612</v>
      </c>
      <c r="C64" s="4">
        <v>109.23</v>
      </c>
      <c r="D64" s="10"/>
      <c r="E64" s="20" t="s">
        <v>395</v>
      </c>
      <c r="F64" s="21" t="s">
        <v>291</v>
      </c>
      <c r="G64" s="6">
        <f t="shared" si="2"/>
        <v>900</v>
      </c>
      <c r="H64" s="6"/>
      <c r="I64" s="6"/>
      <c r="J64" s="6"/>
      <c r="K64" s="6"/>
      <c r="L64" s="6"/>
      <c r="M64" s="6"/>
      <c r="N64" s="6"/>
      <c r="O64" s="6"/>
      <c r="P64" s="6"/>
      <c r="Q64" s="6">
        <v>900</v>
      </c>
      <c r="R64" s="6"/>
      <c r="S64" s="6"/>
      <c r="T64" s="6"/>
      <c r="U64" s="6"/>
      <c r="V64" s="6"/>
      <c r="W64" s="6"/>
      <c r="X64" s="6"/>
    </row>
    <row r="65" spans="1:26" x14ac:dyDescent="0.2">
      <c r="D65" s="12"/>
      <c r="E65" s="20" t="s">
        <v>347</v>
      </c>
      <c r="F65" s="21" t="s">
        <v>291</v>
      </c>
      <c r="G65" s="146">
        <v>782.77</v>
      </c>
      <c r="H65" s="6">
        <v>782.77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6" x14ac:dyDescent="0.2">
      <c r="D66" s="12"/>
      <c r="E66" s="20" t="s">
        <v>396</v>
      </c>
      <c r="F66" s="21" t="s">
        <v>291</v>
      </c>
      <c r="G66" s="146">
        <v>45.05</v>
      </c>
      <c r="H66" s="6"/>
      <c r="I66" s="6"/>
      <c r="J66" s="6"/>
      <c r="K66" s="6"/>
      <c r="L66" s="6">
        <v>45.05</v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6" x14ac:dyDescent="0.2">
      <c r="D67" s="12"/>
      <c r="E67" s="20" t="s">
        <v>397</v>
      </c>
      <c r="F67" s="21" t="s">
        <v>291</v>
      </c>
      <c r="G67" s="146">
        <v>183.46</v>
      </c>
      <c r="H67" s="6"/>
      <c r="I67" s="6"/>
      <c r="J67" s="6"/>
      <c r="K67" s="6"/>
      <c r="L67" s="6"/>
      <c r="M67" s="6"/>
      <c r="N67" s="6"/>
      <c r="O67" s="6"/>
      <c r="P67" s="6"/>
      <c r="Q67" s="6">
        <v>152.88999999999999</v>
      </c>
      <c r="R67" s="6"/>
      <c r="S67" s="6"/>
      <c r="T67" s="6"/>
      <c r="U67" s="6"/>
      <c r="V67" s="6"/>
      <c r="W67" s="6"/>
      <c r="X67" s="6">
        <v>30.57</v>
      </c>
    </row>
    <row r="68" spans="1:26" x14ac:dyDescent="0.2">
      <c r="D68" s="12"/>
      <c r="E68" s="20" t="s">
        <v>399</v>
      </c>
      <c r="F68" s="21" t="s">
        <v>291</v>
      </c>
      <c r="G68" s="146">
        <v>24</v>
      </c>
      <c r="H68" s="6"/>
      <c r="I68" s="6"/>
      <c r="J68" s="6"/>
      <c r="K68" s="6"/>
      <c r="L68" s="6">
        <v>24</v>
      </c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6" x14ac:dyDescent="0.2">
      <c r="D69" s="145" t="s">
        <v>239</v>
      </c>
      <c r="E69" s="14" t="s">
        <v>4</v>
      </c>
      <c r="F69" s="7"/>
      <c r="G69" s="13">
        <f>SUM(G50:G68)</f>
        <v>7007.1200000000008</v>
      </c>
      <c r="H69" s="13">
        <f>SUM(H50:H65)</f>
        <v>782.77</v>
      </c>
      <c r="I69" s="13">
        <f>SUM(I50:I65)</f>
        <v>339.23</v>
      </c>
      <c r="J69" s="13">
        <f>SUM(J50:J65)</f>
        <v>0</v>
      </c>
      <c r="K69" s="13">
        <f>SUM(K50:K65)</f>
        <v>28</v>
      </c>
      <c r="L69" s="13">
        <f>SUM(L50:L68)</f>
        <v>99.449999999999989</v>
      </c>
      <c r="M69" s="13">
        <f>SUM(M50:M65)</f>
        <v>121.37</v>
      </c>
      <c r="N69" s="13">
        <f>SUM(N50:N65)</f>
        <v>0</v>
      </c>
      <c r="O69" s="13">
        <f>SUM(O50:O65)</f>
        <v>0</v>
      </c>
      <c r="P69" s="13">
        <f>SUM(P50:P65)</f>
        <v>592.31000000000006</v>
      </c>
      <c r="Q69" s="13">
        <f>SUM(Q50:Q67)</f>
        <v>2912.89</v>
      </c>
      <c r="R69" s="13">
        <f t="shared" ref="R69:W69" si="4">SUM(R50:R65)</f>
        <v>0</v>
      </c>
      <c r="S69" s="13">
        <f t="shared" si="4"/>
        <v>410</v>
      </c>
      <c r="T69" s="13">
        <f t="shared" si="4"/>
        <v>230</v>
      </c>
      <c r="U69" s="219">
        <f>SUM(U50:U68)</f>
        <v>978.09999999999991</v>
      </c>
      <c r="V69" s="13">
        <f t="shared" si="4"/>
        <v>0</v>
      </c>
      <c r="W69" s="13">
        <f t="shared" si="4"/>
        <v>0</v>
      </c>
      <c r="X69" s="13">
        <f>SUM(X50:X67)</f>
        <v>513</v>
      </c>
    </row>
    <row r="70" spans="1:26" x14ac:dyDescent="0.2">
      <c r="A70" s="10"/>
      <c r="B70" s="14" t="s">
        <v>220</v>
      </c>
      <c r="C70" s="11">
        <f>SUM(C63:C69)</f>
        <v>1704.3</v>
      </c>
      <c r="D70" s="148"/>
      <c r="E70" s="20"/>
      <c r="F70" s="20" t="s">
        <v>295</v>
      </c>
    </row>
    <row r="71" spans="1:26" x14ac:dyDescent="0.2">
      <c r="A71" s="34"/>
      <c r="B71" s="20" t="s">
        <v>624</v>
      </c>
      <c r="C71" s="2">
        <v>345.25</v>
      </c>
      <c r="D71" s="149">
        <v>45485</v>
      </c>
      <c r="E71" s="20" t="s">
        <v>414</v>
      </c>
      <c r="F71" s="20" t="s">
        <v>291</v>
      </c>
      <c r="G71" s="24">
        <v>204.35</v>
      </c>
      <c r="U71" s="4">
        <v>170.29</v>
      </c>
      <c r="X71" s="4">
        <v>34.06</v>
      </c>
    </row>
    <row r="72" spans="1:26" ht="12.75" x14ac:dyDescent="0.2">
      <c r="A72" s="10"/>
      <c r="B72" s="20" t="s">
        <v>625</v>
      </c>
      <c r="C72" s="24">
        <v>4184.5</v>
      </c>
      <c r="D72" s="10">
        <v>45475</v>
      </c>
      <c r="E72" s="20" t="s">
        <v>337</v>
      </c>
      <c r="F72" s="20" t="s">
        <v>291</v>
      </c>
      <c r="G72" s="24">
        <v>59.57</v>
      </c>
      <c r="I72" s="4">
        <v>59.57</v>
      </c>
      <c r="Z72" s="8"/>
    </row>
    <row r="73" spans="1:26" ht="12.75" x14ac:dyDescent="0.2">
      <c r="B73" s="20" t="s">
        <v>208</v>
      </c>
      <c r="C73" s="24">
        <v>106.46</v>
      </c>
      <c r="D73" s="10">
        <v>45475</v>
      </c>
      <c r="E73" s="20" t="s">
        <v>400</v>
      </c>
      <c r="F73" s="20" t="s">
        <v>291</v>
      </c>
      <c r="G73" s="24">
        <v>1824</v>
      </c>
      <c r="Q73" s="4">
        <v>1824</v>
      </c>
      <c r="Z73" s="8"/>
    </row>
    <row r="74" spans="1:26" ht="12.75" x14ac:dyDescent="0.2">
      <c r="A74" s="10"/>
      <c r="B74" s="20" t="s">
        <v>628</v>
      </c>
      <c r="C74" s="4">
        <v>135</v>
      </c>
      <c r="D74" s="10">
        <v>45475</v>
      </c>
      <c r="E74" s="20" t="s">
        <v>401</v>
      </c>
      <c r="F74" s="20" t="s">
        <v>291</v>
      </c>
      <c r="G74" s="24">
        <v>1920</v>
      </c>
      <c r="Q74" s="4">
        <v>1600</v>
      </c>
      <c r="X74" s="4">
        <v>320</v>
      </c>
      <c r="Z74" s="8"/>
    </row>
    <row r="75" spans="1:26" ht="12.75" x14ac:dyDescent="0.2">
      <c r="B75" s="14" t="s">
        <v>45</v>
      </c>
      <c r="C75" s="11">
        <f>SUM(C71:C74)</f>
        <v>4771.21</v>
      </c>
      <c r="E75" s="20" t="s">
        <v>387</v>
      </c>
      <c r="F75" s="20" t="s">
        <v>291</v>
      </c>
      <c r="G75" s="24">
        <v>28</v>
      </c>
      <c r="K75" s="4">
        <v>28</v>
      </c>
      <c r="Z75" s="8"/>
    </row>
    <row r="76" spans="1:26" ht="12.75" x14ac:dyDescent="0.2">
      <c r="A76" s="34">
        <v>45660</v>
      </c>
      <c r="B76" s="20" t="s">
        <v>655</v>
      </c>
      <c r="C76" s="4">
        <v>397.23</v>
      </c>
      <c r="D76" s="10"/>
      <c r="E76" s="20" t="s">
        <v>402</v>
      </c>
      <c r="F76" s="20" t="s">
        <v>291</v>
      </c>
      <c r="G76" s="31">
        <v>179.24</v>
      </c>
      <c r="H76" s="20"/>
      <c r="I76"/>
      <c r="J76"/>
      <c r="K76"/>
      <c r="L76"/>
      <c r="M76"/>
      <c r="N76"/>
      <c r="O76"/>
      <c r="P76"/>
      <c r="Q76"/>
      <c r="R76"/>
      <c r="U76" s="4">
        <v>179.24</v>
      </c>
      <c r="Z76" s="8"/>
    </row>
    <row r="77" spans="1:26" ht="12.75" x14ac:dyDescent="0.2">
      <c r="A77" s="10"/>
      <c r="B77" s="20" t="s">
        <v>666</v>
      </c>
      <c r="C77" s="11"/>
      <c r="D77" s="10"/>
      <c r="E77" s="20" t="s">
        <v>403</v>
      </c>
      <c r="F77" s="20" t="s">
        <v>291</v>
      </c>
      <c r="G77" s="24">
        <v>878</v>
      </c>
      <c r="Q77" s="4">
        <v>878</v>
      </c>
      <c r="Z77" s="8"/>
    </row>
    <row r="78" spans="1:26" ht="12.75" x14ac:dyDescent="0.2">
      <c r="A78" s="34"/>
      <c r="B78" s="20"/>
      <c r="C78" s="24"/>
      <c r="D78"/>
      <c r="E78" s="20" t="s">
        <v>404</v>
      </c>
      <c r="F78" s="20" t="s">
        <v>291</v>
      </c>
      <c r="G78" s="24">
        <v>608.54999999999995</v>
      </c>
      <c r="Q78" s="4">
        <v>507.13</v>
      </c>
      <c r="X78" s="4">
        <v>101.42</v>
      </c>
      <c r="Z78" s="8"/>
    </row>
    <row r="79" spans="1:26" ht="12.75" x14ac:dyDescent="0.2">
      <c r="A79" s="34"/>
      <c r="B79" s="14" t="s">
        <v>221</v>
      </c>
      <c r="C79" s="11">
        <f>SUM(C76:C78)</f>
        <v>397.23</v>
      </c>
      <c r="D79" s="10"/>
      <c r="E79" s="20" t="s">
        <v>405</v>
      </c>
      <c r="F79" s="20" t="s">
        <v>291</v>
      </c>
      <c r="G79" s="24">
        <v>120</v>
      </c>
      <c r="Q79" s="4">
        <v>100</v>
      </c>
      <c r="X79" s="4">
        <v>20</v>
      </c>
      <c r="Z79" s="8"/>
    </row>
    <row r="80" spans="1:26" ht="12.75" x14ac:dyDescent="0.2">
      <c r="A80" s="34"/>
      <c r="B80" s="20"/>
      <c r="C80" s="213"/>
      <c r="D80" s="10"/>
      <c r="E80" s="20" t="s">
        <v>406</v>
      </c>
      <c r="F80" s="20" t="s">
        <v>295</v>
      </c>
      <c r="G80" s="24">
        <v>35</v>
      </c>
      <c r="M80" s="4">
        <v>35</v>
      </c>
      <c r="Z80" s="8"/>
    </row>
    <row r="81" spans="1:26" ht="12.75" x14ac:dyDescent="0.2">
      <c r="A81" s="34"/>
      <c r="B81" s="43"/>
      <c r="C81" s="24"/>
      <c r="D81" s="10"/>
      <c r="E81" s="20" t="s">
        <v>451</v>
      </c>
      <c r="F81" s="20" t="s">
        <v>291</v>
      </c>
      <c r="G81" s="24">
        <v>1280</v>
      </c>
      <c r="S81" s="4">
        <v>820</v>
      </c>
      <c r="T81" s="4">
        <v>460</v>
      </c>
      <c r="Z81" s="8"/>
    </row>
    <row r="82" spans="1:26" ht="12.75" x14ac:dyDescent="0.2">
      <c r="A82" s="34"/>
      <c r="B82" s="43"/>
      <c r="C82" s="24"/>
      <c r="D82" s="10"/>
      <c r="E82" s="20" t="s">
        <v>407</v>
      </c>
      <c r="F82" s="20" t="s">
        <v>291</v>
      </c>
      <c r="G82" s="24">
        <v>34.1</v>
      </c>
      <c r="L82" s="4">
        <v>34.1</v>
      </c>
      <c r="Z82" s="8"/>
    </row>
    <row r="83" spans="1:26" ht="12.75" x14ac:dyDescent="0.2">
      <c r="A83" s="34"/>
      <c r="B83" s="14" t="s">
        <v>48</v>
      </c>
      <c r="C83" s="11">
        <f>SUM(C80:C82)</f>
        <v>0</v>
      </c>
      <c r="D83" s="10"/>
      <c r="E83" s="20" t="s">
        <v>410</v>
      </c>
      <c r="F83" s="20" t="s">
        <v>291</v>
      </c>
      <c r="G83" s="24">
        <v>19.05</v>
      </c>
      <c r="L83" s="4">
        <v>19.05</v>
      </c>
      <c r="Z83" s="8"/>
    </row>
    <row r="84" spans="1:26" ht="12.75" x14ac:dyDescent="0.2">
      <c r="A84" s="34"/>
      <c r="B84" s="20"/>
      <c r="C84" s="24"/>
      <c r="D84" s="10"/>
      <c r="E84" s="20" t="s">
        <v>408</v>
      </c>
      <c r="F84" s="20" t="s">
        <v>291</v>
      </c>
      <c r="G84" s="24">
        <v>309.95999999999998</v>
      </c>
      <c r="P84" s="4">
        <v>295.2</v>
      </c>
      <c r="X84" s="4">
        <v>14.76</v>
      </c>
      <c r="Z84" s="8"/>
    </row>
    <row r="85" spans="1:26" ht="12.75" x14ac:dyDescent="0.2">
      <c r="A85" s="34"/>
      <c r="B85" s="20"/>
      <c r="C85" s="24"/>
      <c r="D85" s="10"/>
      <c r="E85" s="20" t="s">
        <v>413</v>
      </c>
      <c r="F85" s="20" t="s">
        <v>291</v>
      </c>
      <c r="G85" s="24">
        <v>968.7</v>
      </c>
      <c r="H85" s="4">
        <v>968.7</v>
      </c>
      <c r="Z85" s="8"/>
    </row>
    <row r="86" spans="1:26" ht="12.75" x14ac:dyDescent="0.2">
      <c r="A86" s="34"/>
      <c r="B86" s="20"/>
      <c r="C86" s="24"/>
      <c r="D86" s="10"/>
      <c r="E86" s="20" t="s">
        <v>409</v>
      </c>
      <c r="F86" s="20" t="s">
        <v>291</v>
      </c>
      <c r="G86" s="24">
        <v>19.53</v>
      </c>
      <c r="P86" s="4">
        <v>19.53</v>
      </c>
      <c r="Z86" s="8"/>
    </row>
    <row r="87" spans="1:26" ht="12.75" x14ac:dyDescent="0.2">
      <c r="A87" s="34"/>
      <c r="B87" s="20"/>
      <c r="C87" s="24"/>
      <c r="D87" s="10"/>
      <c r="E87" s="20" t="s">
        <v>411</v>
      </c>
      <c r="F87" s="20" t="s">
        <v>291</v>
      </c>
      <c r="G87" s="24">
        <v>6</v>
      </c>
      <c r="L87" s="4">
        <v>6</v>
      </c>
      <c r="Z87" s="8"/>
    </row>
    <row r="88" spans="1:26" ht="12.75" x14ac:dyDescent="0.2">
      <c r="A88" s="34"/>
      <c r="B88" s="20"/>
      <c r="C88" s="24"/>
      <c r="D88" s="10"/>
      <c r="E88" s="20" t="s">
        <v>422</v>
      </c>
      <c r="F88" s="20" t="s">
        <v>291</v>
      </c>
      <c r="G88" s="24">
        <v>129.97999999999999</v>
      </c>
      <c r="U88" s="4">
        <v>108.32</v>
      </c>
      <c r="X88" s="4">
        <v>21.66</v>
      </c>
      <c r="Z88" s="8"/>
    </row>
    <row r="89" spans="1:26" ht="12.75" x14ac:dyDescent="0.2">
      <c r="A89" s="34"/>
      <c r="B89" s="20"/>
      <c r="C89" s="24"/>
      <c r="D89" s="10"/>
      <c r="E89" s="20" t="s">
        <v>450</v>
      </c>
      <c r="F89" s="20" t="s">
        <v>291</v>
      </c>
      <c r="G89" s="24">
        <v>638.69000000000005</v>
      </c>
      <c r="Q89" s="4">
        <v>638.69000000000005</v>
      </c>
      <c r="Z89" s="8"/>
    </row>
    <row r="90" spans="1:26" ht="12.75" x14ac:dyDescent="0.2">
      <c r="A90" s="34"/>
      <c r="B90" s="20"/>
      <c r="C90" s="24"/>
      <c r="D90" s="176" t="s">
        <v>298</v>
      </c>
      <c r="E90" s="175" t="s">
        <v>40</v>
      </c>
      <c r="G90" s="11">
        <f>SUM(G70:G89)</f>
        <v>9262.7200000000012</v>
      </c>
      <c r="H90" s="11">
        <f>SUM(H70:H87)</f>
        <v>968.7</v>
      </c>
      <c r="I90" s="11">
        <f>SUM(I70:I87)</f>
        <v>59.57</v>
      </c>
      <c r="J90" s="11">
        <f>SUM(J70:J87)</f>
        <v>0</v>
      </c>
      <c r="K90" s="11">
        <f>SUM(K70:K87)</f>
        <v>28</v>
      </c>
      <c r="L90" s="11">
        <f>SUM(L70:L87)</f>
        <v>59.150000000000006</v>
      </c>
      <c r="M90" s="11">
        <f>SUM(M70:M87)</f>
        <v>35</v>
      </c>
      <c r="N90" s="11">
        <f>SUM(N70:N87)</f>
        <v>0</v>
      </c>
      <c r="O90" s="11">
        <f>SUM(O70:O87)</f>
        <v>0</v>
      </c>
      <c r="P90" s="11">
        <f>SUM(P70:P87)</f>
        <v>314.73</v>
      </c>
      <c r="Q90" s="11">
        <f>SUM(Q70:Q89)</f>
        <v>5547.82</v>
      </c>
      <c r="R90" s="11">
        <f>SUM(R70:R87)</f>
        <v>0</v>
      </c>
      <c r="S90" s="11">
        <f>SUM(S70:S87)</f>
        <v>820</v>
      </c>
      <c r="T90" s="11">
        <f>SUM(T70:T87)</f>
        <v>460</v>
      </c>
      <c r="U90" s="11">
        <f>SUM(U70:U88)</f>
        <v>457.84999999999997</v>
      </c>
      <c r="V90" s="11">
        <f>SUM(V70:V87)</f>
        <v>0</v>
      </c>
      <c r="W90" s="11">
        <f>SUM(W70:W87)</f>
        <v>0</v>
      </c>
      <c r="X90" s="11">
        <f>SUM(X70:X88)</f>
        <v>511.90000000000003</v>
      </c>
      <c r="Y90" s="11">
        <f>SUM(Y70:Y78)</f>
        <v>0</v>
      </c>
      <c r="Z90" s="8"/>
    </row>
    <row r="91" spans="1:26" ht="12.75" x14ac:dyDescent="0.2">
      <c r="A91" s="34"/>
      <c r="B91" s="20"/>
      <c r="C91" s="24"/>
      <c r="D91" s="10">
        <v>45520</v>
      </c>
      <c r="E91" s="20" t="s">
        <v>452</v>
      </c>
      <c r="F91" s="20" t="s">
        <v>291</v>
      </c>
      <c r="G91" s="24">
        <v>1800</v>
      </c>
      <c r="H91" s="11"/>
      <c r="I91" s="24"/>
      <c r="J91" s="11"/>
      <c r="K91" s="11"/>
      <c r="L91" s="11"/>
      <c r="M91" s="11"/>
      <c r="N91" s="11"/>
      <c r="O91" s="11"/>
      <c r="P91" s="11"/>
      <c r="Q91" s="24">
        <v>1500</v>
      </c>
      <c r="R91" s="24"/>
      <c r="S91" s="24"/>
      <c r="T91" s="24"/>
      <c r="U91" s="144"/>
      <c r="V91" s="24"/>
      <c r="W91" s="24"/>
      <c r="X91" s="24">
        <v>300</v>
      </c>
      <c r="Z91" s="8"/>
    </row>
    <row r="92" spans="1:26" ht="12.75" x14ac:dyDescent="0.2">
      <c r="A92" s="34"/>
      <c r="B92" s="20"/>
      <c r="C92" s="24"/>
      <c r="D92" s="150"/>
      <c r="E92" s="20" t="s">
        <v>453</v>
      </c>
      <c r="F92" s="20" t="s">
        <v>291</v>
      </c>
      <c r="G92" s="4">
        <v>59.57</v>
      </c>
      <c r="I92" s="4">
        <v>59.57</v>
      </c>
      <c r="Z92" s="8"/>
    </row>
    <row r="93" spans="1:26" ht="12.75" x14ac:dyDescent="0.2">
      <c r="A93" s="22"/>
      <c r="B93" s="20"/>
      <c r="D93" s="10"/>
      <c r="E93" s="20" t="s">
        <v>371</v>
      </c>
      <c r="F93" s="20" t="s">
        <v>291</v>
      </c>
      <c r="G93" s="4">
        <v>107.45</v>
      </c>
      <c r="U93" s="4">
        <v>107.45</v>
      </c>
      <c r="Z93" s="8"/>
    </row>
    <row r="94" spans="1:26" ht="12.75" x14ac:dyDescent="0.2">
      <c r="A94" s="34"/>
      <c r="B94" s="20"/>
      <c r="D94" s="10"/>
      <c r="E94" s="20" t="s">
        <v>646</v>
      </c>
      <c r="F94" s="20" t="s">
        <v>291</v>
      </c>
      <c r="G94" s="4">
        <v>47.68</v>
      </c>
      <c r="U94" s="4">
        <v>45.41</v>
      </c>
      <c r="X94" s="4">
        <v>2.27</v>
      </c>
      <c r="Z94" s="8"/>
    </row>
    <row r="95" spans="1:26" ht="12.75" x14ac:dyDescent="0.2">
      <c r="A95" s="34"/>
      <c r="B95" s="20"/>
      <c r="D95" s="10"/>
      <c r="E95" s="20" t="s">
        <v>455</v>
      </c>
      <c r="F95" s="20" t="s">
        <v>291</v>
      </c>
      <c r="G95" s="4">
        <v>241.16</v>
      </c>
      <c r="U95" s="4">
        <v>241.16</v>
      </c>
      <c r="Z95" s="8"/>
    </row>
    <row r="96" spans="1:26" ht="12.75" x14ac:dyDescent="0.2">
      <c r="A96" s="34"/>
      <c r="B96" s="20"/>
      <c r="D96" s="10"/>
      <c r="E96" s="20" t="s">
        <v>398</v>
      </c>
      <c r="F96" s="20" t="s">
        <v>291</v>
      </c>
      <c r="G96" s="4">
        <v>0</v>
      </c>
      <c r="Z96" s="8"/>
    </row>
    <row r="97" spans="1:26" ht="12.75" x14ac:dyDescent="0.2">
      <c r="A97" s="34"/>
      <c r="B97" s="20"/>
      <c r="D97" s="10"/>
      <c r="E97" s="20" t="s">
        <v>456</v>
      </c>
      <c r="F97" s="20" t="s">
        <v>291</v>
      </c>
      <c r="G97" s="4">
        <v>378</v>
      </c>
      <c r="O97" s="4">
        <v>315</v>
      </c>
      <c r="X97" s="4">
        <v>63</v>
      </c>
      <c r="Z97" s="8"/>
    </row>
    <row r="98" spans="1:26" ht="12.75" x14ac:dyDescent="0.2">
      <c r="B98" s="20"/>
      <c r="C98" s="24"/>
      <c r="D98" s="10"/>
      <c r="E98" s="20" t="s">
        <v>647</v>
      </c>
      <c r="F98" s="20" t="s">
        <v>291</v>
      </c>
      <c r="G98" s="4">
        <v>86.7</v>
      </c>
      <c r="U98" s="4">
        <v>86.7</v>
      </c>
      <c r="Z98" s="8"/>
    </row>
    <row r="99" spans="1:26" ht="12.75" x14ac:dyDescent="0.2">
      <c r="B99" s="14" t="s">
        <v>49</v>
      </c>
      <c r="C99" s="11">
        <f>SUM(C84:C98)</f>
        <v>0</v>
      </c>
      <c r="D99" s="10"/>
      <c r="E99" s="20" t="s">
        <v>457</v>
      </c>
      <c r="F99" s="20" t="s">
        <v>291</v>
      </c>
      <c r="G99" s="4">
        <v>28</v>
      </c>
      <c r="K99" s="4">
        <v>28</v>
      </c>
      <c r="Z99" s="8"/>
    </row>
    <row r="100" spans="1:26" ht="12.75" x14ac:dyDescent="0.2">
      <c r="B100" s="14"/>
      <c r="C100" s="11"/>
      <c r="D100" s="10"/>
      <c r="E100" s="20" t="s">
        <v>364</v>
      </c>
      <c r="F100" s="20" t="s">
        <v>291</v>
      </c>
      <c r="G100" s="4">
        <v>800</v>
      </c>
      <c r="S100" s="4">
        <v>570</v>
      </c>
      <c r="T100" s="4">
        <v>230</v>
      </c>
      <c r="Z100" s="8"/>
    </row>
    <row r="101" spans="1:26" ht="12.75" x14ac:dyDescent="0.2">
      <c r="B101" s="14"/>
      <c r="C101" s="11"/>
      <c r="D101" s="10"/>
      <c r="E101" s="20" t="s">
        <v>464</v>
      </c>
      <c r="F101" s="20" t="s">
        <v>295</v>
      </c>
      <c r="G101" s="4">
        <v>318.39</v>
      </c>
      <c r="P101" s="4">
        <v>303.23</v>
      </c>
      <c r="X101" s="4">
        <v>15.16</v>
      </c>
      <c r="Z101" s="8"/>
    </row>
    <row r="102" spans="1:26" ht="12.75" x14ac:dyDescent="0.2">
      <c r="B102" s="14"/>
      <c r="C102" s="11"/>
      <c r="D102" s="10"/>
      <c r="E102" s="20" t="s">
        <v>347</v>
      </c>
      <c r="F102" s="20" t="s">
        <v>291</v>
      </c>
      <c r="G102" s="4">
        <v>968.7</v>
      </c>
      <c r="H102" s="4">
        <v>968.7</v>
      </c>
      <c r="Z102" s="8"/>
    </row>
    <row r="103" spans="1:26" ht="12.75" x14ac:dyDescent="0.2">
      <c r="B103" s="14"/>
      <c r="C103" s="11"/>
      <c r="D103" s="10"/>
      <c r="E103" s="20" t="s">
        <v>478</v>
      </c>
      <c r="F103" s="20" t="s">
        <v>295</v>
      </c>
      <c r="G103" s="4">
        <v>184.28</v>
      </c>
      <c r="U103" s="4">
        <v>184.28</v>
      </c>
      <c r="Z103" s="8"/>
    </row>
    <row r="104" spans="1:26" ht="12.75" x14ac:dyDescent="0.2">
      <c r="B104" s="14"/>
      <c r="C104" s="11"/>
      <c r="D104" s="10"/>
      <c r="E104" s="20" t="s">
        <v>479</v>
      </c>
      <c r="F104" s="20" t="s">
        <v>295</v>
      </c>
      <c r="G104" s="4">
        <v>3</v>
      </c>
      <c r="L104" s="4">
        <v>3</v>
      </c>
      <c r="Z104" s="8"/>
    </row>
    <row r="105" spans="1:26" ht="12.75" x14ac:dyDescent="0.2">
      <c r="B105" s="14"/>
      <c r="C105" s="11"/>
      <c r="D105" s="142" t="s">
        <v>299</v>
      </c>
      <c r="E105" s="175" t="s">
        <v>41</v>
      </c>
      <c r="F105" s="7"/>
      <c r="G105" s="13">
        <f>SUM(G91:G104)</f>
        <v>5022.9299999999994</v>
      </c>
      <c r="H105" s="13">
        <f t="shared" ref="H105:X105" si="5">SUM(H91:H104)</f>
        <v>968.7</v>
      </c>
      <c r="I105" s="13">
        <f t="shared" si="5"/>
        <v>59.57</v>
      </c>
      <c r="J105" s="13">
        <f t="shared" si="5"/>
        <v>0</v>
      </c>
      <c r="K105" s="13">
        <f t="shared" si="5"/>
        <v>28</v>
      </c>
      <c r="L105" s="13">
        <f t="shared" si="5"/>
        <v>3</v>
      </c>
      <c r="M105" s="13">
        <f t="shared" si="5"/>
        <v>0</v>
      </c>
      <c r="N105" s="13">
        <f t="shared" si="5"/>
        <v>0</v>
      </c>
      <c r="O105" s="13">
        <f t="shared" si="5"/>
        <v>315</v>
      </c>
      <c r="P105" s="13">
        <f t="shared" si="5"/>
        <v>303.23</v>
      </c>
      <c r="Q105" s="13">
        <f t="shared" si="5"/>
        <v>1500</v>
      </c>
      <c r="R105" s="13">
        <f t="shared" si="5"/>
        <v>0</v>
      </c>
      <c r="S105" s="13">
        <f t="shared" si="5"/>
        <v>570</v>
      </c>
      <c r="T105" s="13">
        <f t="shared" si="5"/>
        <v>230</v>
      </c>
      <c r="U105" s="13">
        <f t="shared" si="5"/>
        <v>665</v>
      </c>
      <c r="V105" s="13">
        <f t="shared" si="5"/>
        <v>0</v>
      </c>
      <c r="W105" s="13">
        <f t="shared" si="5"/>
        <v>0</v>
      </c>
      <c r="X105" s="13">
        <f t="shared" si="5"/>
        <v>380.43</v>
      </c>
      <c r="Y105" s="11">
        <f t="shared" ref="Y105" si="6">SUM(Y91:Y102)</f>
        <v>0</v>
      </c>
      <c r="Z105" s="8"/>
    </row>
    <row r="106" spans="1:26" ht="12.75" x14ac:dyDescent="0.2">
      <c r="B106" s="14"/>
      <c r="C106" s="11"/>
      <c r="D106" s="10">
        <v>45545</v>
      </c>
      <c r="E106" s="20" t="s">
        <v>484</v>
      </c>
      <c r="F106" s="20" t="s">
        <v>291</v>
      </c>
      <c r="G106" s="4">
        <f t="shared" ref="G106:G164" si="7">SUM((H106:X106))</f>
        <v>169.5</v>
      </c>
      <c r="Q106" s="4">
        <v>169.5</v>
      </c>
      <c r="Z106" s="8"/>
    </row>
    <row r="107" spans="1:26" ht="12.75" x14ac:dyDescent="0.2">
      <c r="A107" s="14"/>
      <c r="B107" s="14"/>
      <c r="C107" s="11"/>
      <c r="D107" s="242">
        <v>45552</v>
      </c>
      <c r="E107" s="20" t="s">
        <v>485</v>
      </c>
      <c r="F107" s="20" t="s">
        <v>295</v>
      </c>
      <c r="G107" s="4">
        <f t="shared" si="7"/>
        <v>40.98</v>
      </c>
      <c r="P107" s="4">
        <v>40.98</v>
      </c>
      <c r="Z107" s="8"/>
    </row>
    <row r="108" spans="1:26" ht="12.75" x14ac:dyDescent="0.2">
      <c r="A108" s="10"/>
      <c r="B108" s="14" t="s">
        <v>222</v>
      </c>
      <c r="C108" s="11"/>
      <c r="D108" s="10">
        <v>45547</v>
      </c>
      <c r="E108" s="20" t="s">
        <v>486</v>
      </c>
      <c r="F108" s="20" t="s">
        <v>291</v>
      </c>
      <c r="G108" s="4">
        <f t="shared" si="7"/>
        <v>195.7</v>
      </c>
      <c r="Q108" s="4">
        <v>164.98</v>
      </c>
      <c r="X108" s="4">
        <v>30.72</v>
      </c>
      <c r="Z108" s="8"/>
    </row>
    <row r="109" spans="1:26" ht="12.75" x14ac:dyDescent="0.2">
      <c r="A109" s="10"/>
      <c r="B109" s="20"/>
      <c r="D109" s="10">
        <v>45547</v>
      </c>
      <c r="E109" s="20" t="s">
        <v>490</v>
      </c>
      <c r="F109" s="20" t="s">
        <v>291</v>
      </c>
      <c r="G109" s="4">
        <f t="shared" si="7"/>
        <v>59.57</v>
      </c>
      <c r="I109" s="4">
        <v>59.57</v>
      </c>
      <c r="Z109" s="8"/>
    </row>
    <row r="110" spans="1:26" ht="12.75" x14ac:dyDescent="0.2">
      <c r="A110" s="34"/>
      <c r="B110" s="20"/>
      <c r="D110" s="22">
        <v>45547</v>
      </c>
      <c r="E110" s="20" t="s">
        <v>492</v>
      </c>
      <c r="F110" s="20" t="s">
        <v>291</v>
      </c>
      <c r="G110" s="4">
        <f t="shared" si="7"/>
        <v>92.330000000000013</v>
      </c>
      <c r="U110" s="4">
        <v>87.93</v>
      </c>
      <c r="X110" s="4">
        <v>4.4000000000000004</v>
      </c>
      <c r="Z110" s="8"/>
    </row>
    <row r="111" spans="1:26" ht="12.75" x14ac:dyDescent="0.2">
      <c r="A111" s="34"/>
      <c r="B111" s="14"/>
      <c r="C111" s="11"/>
      <c r="D111" s="22">
        <v>45547</v>
      </c>
      <c r="E111" s="20" t="s">
        <v>491</v>
      </c>
      <c r="F111" s="20" t="s">
        <v>291</v>
      </c>
      <c r="G111" s="4">
        <f t="shared" si="7"/>
        <v>17.27</v>
      </c>
      <c r="P111" s="4">
        <v>16.45</v>
      </c>
      <c r="X111" s="4">
        <v>0.82</v>
      </c>
      <c r="Z111" s="8"/>
    </row>
    <row r="112" spans="1:26" ht="12.75" x14ac:dyDescent="0.2">
      <c r="A112" s="34"/>
      <c r="B112" s="20"/>
      <c r="D112" s="22">
        <v>45547</v>
      </c>
      <c r="E112" s="20" t="s">
        <v>494</v>
      </c>
      <c r="F112" s="20" t="s">
        <v>291</v>
      </c>
      <c r="G112" s="4">
        <f t="shared" si="7"/>
        <v>306.24</v>
      </c>
      <c r="P112" s="4">
        <v>291.66000000000003</v>
      </c>
      <c r="X112" s="4">
        <v>14.58</v>
      </c>
      <c r="Z112" s="8"/>
    </row>
    <row r="113" spans="1:26" ht="12.75" x14ac:dyDescent="0.2">
      <c r="A113" s="34"/>
      <c r="B113" s="20"/>
      <c r="D113" s="22">
        <v>45547</v>
      </c>
      <c r="E113" s="20" t="s">
        <v>493</v>
      </c>
      <c r="F113" s="20" t="s">
        <v>291</v>
      </c>
      <c r="G113" s="4">
        <f t="shared" si="7"/>
        <v>10</v>
      </c>
      <c r="K113" s="4">
        <v>10</v>
      </c>
      <c r="Z113" s="8"/>
    </row>
    <row r="114" spans="1:26" ht="12.75" x14ac:dyDescent="0.2">
      <c r="A114" s="34"/>
      <c r="B114" s="20"/>
      <c r="C114" s="15"/>
      <c r="D114" s="22">
        <v>45547</v>
      </c>
      <c r="E114" s="20" t="s">
        <v>495</v>
      </c>
      <c r="F114" s="20" t="s">
        <v>291</v>
      </c>
      <c r="G114" s="4">
        <f t="shared" si="7"/>
        <v>24</v>
      </c>
      <c r="R114" s="4">
        <v>20</v>
      </c>
      <c r="X114" s="4">
        <v>4</v>
      </c>
      <c r="Z114" s="8"/>
    </row>
    <row r="115" spans="1:26" ht="12.75" x14ac:dyDescent="0.2">
      <c r="A115" s="34"/>
      <c r="B115" s="20"/>
      <c r="D115" s="10">
        <v>45547</v>
      </c>
      <c r="E115" s="20" t="s">
        <v>496</v>
      </c>
      <c r="F115" s="20" t="s">
        <v>291</v>
      </c>
      <c r="G115" s="4">
        <f t="shared" si="7"/>
        <v>630.29999999999995</v>
      </c>
      <c r="Q115" s="4">
        <v>266.92</v>
      </c>
      <c r="U115" s="4">
        <v>363.38</v>
      </c>
      <c r="Z115" s="8"/>
    </row>
    <row r="116" spans="1:26" ht="12.75" x14ac:dyDescent="0.2">
      <c r="A116" s="34"/>
      <c r="B116" s="20"/>
      <c r="D116" s="10">
        <v>45547</v>
      </c>
      <c r="E116" s="20" t="s">
        <v>392</v>
      </c>
      <c r="F116" s="20" t="s">
        <v>291</v>
      </c>
      <c r="G116" s="4">
        <f t="shared" si="7"/>
        <v>285.60000000000002</v>
      </c>
      <c r="P116" s="4">
        <v>238</v>
      </c>
      <c r="X116" s="4">
        <v>47.6</v>
      </c>
      <c r="Z116" s="8"/>
    </row>
    <row r="117" spans="1:26" ht="12.75" x14ac:dyDescent="0.2">
      <c r="A117" s="34"/>
      <c r="B117" s="20"/>
      <c r="D117" s="10">
        <v>45547</v>
      </c>
      <c r="E117" s="20" t="s">
        <v>497</v>
      </c>
      <c r="F117" s="20" t="s">
        <v>291</v>
      </c>
      <c r="G117" s="4">
        <f t="shared" si="7"/>
        <v>98.2</v>
      </c>
      <c r="L117" s="4">
        <v>98.2</v>
      </c>
      <c r="Z117" s="8"/>
    </row>
    <row r="118" spans="1:26" ht="12.75" x14ac:dyDescent="0.2">
      <c r="A118" s="34"/>
      <c r="B118" s="20"/>
      <c r="D118" s="10">
        <v>45565</v>
      </c>
      <c r="E118" s="20" t="s">
        <v>498</v>
      </c>
      <c r="F118" s="20" t="s">
        <v>291</v>
      </c>
      <c r="G118" s="4">
        <v>968.7</v>
      </c>
      <c r="H118" s="4">
        <v>968.7</v>
      </c>
      <c r="Z118" s="8"/>
    </row>
    <row r="119" spans="1:26" ht="12.75" x14ac:dyDescent="0.2">
      <c r="A119" s="34"/>
      <c r="B119" s="20"/>
      <c r="D119" s="10">
        <v>45552</v>
      </c>
      <c r="E119" s="20" t="s">
        <v>500</v>
      </c>
      <c r="F119" s="20" t="s">
        <v>291</v>
      </c>
      <c r="G119" s="4">
        <f t="shared" si="7"/>
        <v>51</v>
      </c>
      <c r="L119" s="4">
        <v>21</v>
      </c>
      <c r="V119" s="4">
        <v>30</v>
      </c>
      <c r="Z119" s="8"/>
    </row>
    <row r="120" spans="1:26" ht="12.75" x14ac:dyDescent="0.2">
      <c r="A120" s="34"/>
      <c r="B120" s="20"/>
      <c r="D120" s="10">
        <v>45565</v>
      </c>
      <c r="E120" s="20" t="s">
        <v>499</v>
      </c>
      <c r="F120" s="20" t="s">
        <v>295</v>
      </c>
      <c r="G120" s="4">
        <f t="shared" si="7"/>
        <v>91.99</v>
      </c>
      <c r="U120" s="4">
        <v>76.66</v>
      </c>
      <c r="X120" s="4">
        <v>15.33</v>
      </c>
      <c r="Z120" s="8"/>
    </row>
    <row r="121" spans="1:26" ht="12.75" x14ac:dyDescent="0.2">
      <c r="A121" s="34"/>
      <c r="B121" s="20"/>
      <c r="D121" s="10"/>
      <c r="E121" s="175" t="s">
        <v>42</v>
      </c>
      <c r="G121" s="11">
        <f>SUM(G106:G120)</f>
        <v>3041.3799999999997</v>
      </c>
      <c r="H121" s="11">
        <f>SUM(H106:H117)</f>
        <v>0</v>
      </c>
      <c r="I121" s="11">
        <f>SUM(I106:I120)</f>
        <v>59.57</v>
      </c>
      <c r="J121" s="11">
        <f>SUM(J106:J117)</f>
        <v>0</v>
      </c>
      <c r="K121" s="11">
        <f>SUM(K106:K117)</f>
        <v>10</v>
      </c>
      <c r="L121" s="11">
        <f>SUM(L106:L120)</f>
        <v>119.2</v>
      </c>
      <c r="M121" s="11">
        <f t="shared" ref="M121:X121" si="8">SUM(M106:M120)</f>
        <v>0</v>
      </c>
      <c r="N121" s="11">
        <f t="shared" si="8"/>
        <v>0</v>
      </c>
      <c r="O121" s="11">
        <f t="shared" si="8"/>
        <v>0</v>
      </c>
      <c r="P121" s="11">
        <f t="shared" si="8"/>
        <v>587.09</v>
      </c>
      <c r="Q121" s="11">
        <f t="shared" si="8"/>
        <v>601.40000000000009</v>
      </c>
      <c r="R121" s="11">
        <f t="shared" si="8"/>
        <v>20</v>
      </c>
      <c r="S121" s="11">
        <f t="shared" si="8"/>
        <v>0</v>
      </c>
      <c r="T121" s="11">
        <f t="shared" si="8"/>
        <v>0</v>
      </c>
      <c r="U121" s="11">
        <f t="shared" si="8"/>
        <v>527.97</v>
      </c>
      <c r="V121" s="11">
        <f t="shared" si="8"/>
        <v>30</v>
      </c>
      <c r="W121" s="11">
        <f t="shared" si="8"/>
        <v>0</v>
      </c>
      <c r="X121" s="11">
        <f t="shared" si="8"/>
        <v>117.45</v>
      </c>
      <c r="Y121" s="11">
        <f>SUM(Y106:Y117)</f>
        <v>0</v>
      </c>
      <c r="Z121" s="8"/>
    </row>
    <row r="122" spans="1:26" ht="12.75" x14ac:dyDescent="0.2">
      <c r="A122" s="14"/>
      <c r="B122" s="20"/>
      <c r="D122" s="10">
        <v>45586</v>
      </c>
      <c r="E122" s="20" t="s">
        <v>543</v>
      </c>
      <c r="F122" s="20" t="s">
        <v>291</v>
      </c>
      <c r="G122" s="4">
        <f t="shared" si="7"/>
        <v>200</v>
      </c>
      <c r="W122" s="4">
        <v>200</v>
      </c>
      <c r="Z122" s="8"/>
    </row>
    <row r="123" spans="1:26" ht="12.75" x14ac:dyDescent="0.2">
      <c r="B123" s="20"/>
      <c r="D123" s="10">
        <v>45591</v>
      </c>
      <c r="E123" s="20" t="s">
        <v>544</v>
      </c>
      <c r="F123" s="20" t="s">
        <v>545</v>
      </c>
      <c r="G123" s="4">
        <v>29.49</v>
      </c>
      <c r="W123" s="4">
        <v>25.41</v>
      </c>
      <c r="X123" s="4">
        <v>4.08</v>
      </c>
      <c r="Z123" s="8"/>
    </row>
    <row r="124" spans="1:26" ht="12.75" x14ac:dyDescent="0.2">
      <c r="A124" s="10"/>
      <c r="B124" s="20"/>
      <c r="D124" s="10"/>
      <c r="E124" s="20" t="s">
        <v>571</v>
      </c>
      <c r="F124" s="20" t="s">
        <v>291</v>
      </c>
      <c r="G124" s="4">
        <f t="shared" si="7"/>
        <v>104.61</v>
      </c>
      <c r="L124" s="4">
        <v>8.9499999999999993</v>
      </c>
      <c r="V124" s="4">
        <v>64.400000000000006</v>
      </c>
      <c r="W124" s="4">
        <v>18.38</v>
      </c>
      <c r="X124" s="4">
        <v>12.88</v>
      </c>
      <c r="Z124" s="8"/>
    </row>
    <row r="125" spans="1:26" ht="12.75" x14ac:dyDescent="0.2">
      <c r="A125" s="34"/>
      <c r="B125" s="20"/>
      <c r="E125" s="249" t="s">
        <v>546</v>
      </c>
      <c r="F125" s="20" t="s">
        <v>291</v>
      </c>
      <c r="G125" s="4">
        <f t="shared" si="7"/>
        <v>139.97999999999999</v>
      </c>
      <c r="Q125" s="248">
        <v>116.64</v>
      </c>
      <c r="X125" s="248">
        <v>23.34</v>
      </c>
      <c r="Z125" s="8"/>
    </row>
    <row r="126" spans="1:26" ht="12.75" x14ac:dyDescent="0.2">
      <c r="A126" s="34"/>
      <c r="B126" s="20"/>
      <c r="E126" s="249" t="s">
        <v>548</v>
      </c>
      <c r="F126" s="20" t="s">
        <v>291</v>
      </c>
      <c r="G126" s="4">
        <f t="shared" si="7"/>
        <v>444.90999999999997</v>
      </c>
      <c r="Q126" s="248">
        <v>370.75</v>
      </c>
      <c r="X126" s="248">
        <v>74.16</v>
      </c>
      <c r="Z126" s="8"/>
    </row>
    <row r="127" spans="1:26" ht="12.75" x14ac:dyDescent="0.2">
      <c r="A127" s="34"/>
      <c r="B127" s="20"/>
      <c r="C127" s="41"/>
      <c r="E127" s="249" t="s">
        <v>554</v>
      </c>
      <c r="F127" s="20" t="s">
        <v>291</v>
      </c>
      <c r="G127" s="4">
        <v>140.46</v>
      </c>
      <c r="Q127" s="248">
        <v>117.05</v>
      </c>
      <c r="X127" s="248">
        <v>23.41</v>
      </c>
      <c r="Z127" s="8"/>
    </row>
    <row r="128" spans="1:26" ht="12.75" x14ac:dyDescent="0.2">
      <c r="A128" s="43"/>
      <c r="C128" s="16"/>
      <c r="D128" s="10"/>
      <c r="E128" s="249" t="s">
        <v>549</v>
      </c>
      <c r="F128" s="20" t="s">
        <v>291</v>
      </c>
      <c r="G128" s="4">
        <f t="shared" si="7"/>
        <v>1812.48</v>
      </c>
      <c r="Q128" s="248">
        <v>1510.4</v>
      </c>
      <c r="X128" s="248">
        <v>302.08</v>
      </c>
      <c r="Z128" s="8"/>
    </row>
    <row r="129" spans="1:26" ht="12.75" x14ac:dyDescent="0.2">
      <c r="A129" s="34"/>
      <c r="E129" s="249" t="s">
        <v>550</v>
      </c>
      <c r="F129" s="20" t="s">
        <v>291</v>
      </c>
      <c r="G129" s="4">
        <f t="shared" si="7"/>
        <v>117.95</v>
      </c>
      <c r="Q129" s="248">
        <v>98.29</v>
      </c>
      <c r="X129" s="248">
        <v>19.66</v>
      </c>
      <c r="Z129" s="8"/>
    </row>
    <row r="130" spans="1:26" ht="12.75" x14ac:dyDescent="0.2">
      <c r="A130" s="43"/>
      <c r="B130" s="20"/>
      <c r="C130" s="3"/>
      <c r="D130" s="10"/>
      <c r="E130" s="249" t="s">
        <v>551</v>
      </c>
      <c r="F130" s="20" t="s">
        <v>291</v>
      </c>
      <c r="G130" s="4">
        <f t="shared" si="7"/>
        <v>865.99</v>
      </c>
      <c r="Q130" s="248">
        <v>721.66</v>
      </c>
      <c r="X130" s="248">
        <v>144.33000000000001</v>
      </c>
      <c r="Z130" s="8"/>
    </row>
    <row r="131" spans="1:26" ht="12.75" x14ac:dyDescent="0.2">
      <c r="A131" s="43"/>
      <c r="B131" s="20"/>
      <c r="C131" s="3"/>
      <c r="E131" s="249" t="s">
        <v>552</v>
      </c>
      <c r="F131" s="20" t="s">
        <v>291</v>
      </c>
      <c r="G131" s="4">
        <f t="shared" si="7"/>
        <v>667.8</v>
      </c>
      <c r="Q131" s="248">
        <v>556.5</v>
      </c>
      <c r="X131" s="248">
        <v>111.3</v>
      </c>
      <c r="Z131" s="8"/>
    </row>
    <row r="132" spans="1:26" ht="12.75" x14ac:dyDescent="0.2">
      <c r="A132" s="10"/>
      <c r="B132" s="20"/>
      <c r="C132" s="3"/>
      <c r="E132" s="249" t="s">
        <v>553</v>
      </c>
      <c r="F132" s="20" t="s">
        <v>291</v>
      </c>
      <c r="G132" s="4">
        <f t="shared" si="7"/>
        <v>840</v>
      </c>
      <c r="Q132" s="248">
        <v>700</v>
      </c>
      <c r="X132" s="248">
        <v>140</v>
      </c>
      <c r="Z132" s="8"/>
    </row>
    <row r="133" spans="1:26" ht="12.75" x14ac:dyDescent="0.2">
      <c r="A133" s="10"/>
      <c r="B133" s="20"/>
      <c r="C133" s="3"/>
      <c r="E133" s="20" t="s">
        <v>555</v>
      </c>
      <c r="F133" s="20" t="s">
        <v>291</v>
      </c>
      <c r="G133" s="4">
        <f t="shared" si="7"/>
        <v>59.57</v>
      </c>
      <c r="I133" s="4">
        <v>59.57</v>
      </c>
      <c r="Z133" s="8"/>
    </row>
    <row r="134" spans="1:26" ht="12.75" x14ac:dyDescent="0.2">
      <c r="A134" s="10"/>
      <c r="B134" s="20"/>
      <c r="C134" s="3"/>
      <c r="E134" s="20" t="s">
        <v>556</v>
      </c>
      <c r="F134" s="20" t="s">
        <v>291</v>
      </c>
      <c r="G134" s="4">
        <f t="shared" si="7"/>
        <v>640</v>
      </c>
      <c r="S134" s="4">
        <v>410</v>
      </c>
      <c r="T134" s="4">
        <v>230</v>
      </c>
      <c r="Z134" s="8"/>
    </row>
    <row r="135" spans="1:26" ht="12.75" x14ac:dyDescent="0.2">
      <c r="A135" s="10"/>
      <c r="B135" s="20"/>
      <c r="C135" s="3"/>
      <c r="E135" s="20" t="s">
        <v>557</v>
      </c>
      <c r="F135" s="20" t="s">
        <v>291</v>
      </c>
      <c r="G135" s="4">
        <f t="shared" si="7"/>
        <v>86.7</v>
      </c>
      <c r="U135" s="4">
        <v>86.7</v>
      </c>
      <c r="Z135" s="8"/>
    </row>
    <row r="136" spans="1:26" ht="12.75" x14ac:dyDescent="0.2">
      <c r="A136" s="10"/>
      <c r="B136" s="20"/>
      <c r="C136" s="3"/>
      <c r="E136" s="20" t="s">
        <v>558</v>
      </c>
      <c r="F136" s="20" t="s">
        <v>295</v>
      </c>
      <c r="G136" s="4">
        <f t="shared" si="7"/>
        <v>77.03</v>
      </c>
      <c r="U136" s="4">
        <v>73.36</v>
      </c>
      <c r="X136" s="4">
        <v>3.67</v>
      </c>
      <c r="Z136" s="8"/>
    </row>
    <row r="137" spans="1:26" ht="12.75" x14ac:dyDescent="0.2">
      <c r="A137" s="10"/>
      <c r="B137" s="20"/>
      <c r="C137" s="3"/>
      <c r="E137" s="20" t="s">
        <v>559</v>
      </c>
      <c r="F137" s="20" t="s">
        <v>291</v>
      </c>
      <c r="G137" s="4">
        <f t="shared" si="7"/>
        <v>50.45</v>
      </c>
      <c r="L137" s="4">
        <v>50.45</v>
      </c>
      <c r="Z137" s="8"/>
    </row>
    <row r="138" spans="1:26" ht="12.75" x14ac:dyDescent="0.2">
      <c r="A138" s="10"/>
      <c r="B138" s="20"/>
      <c r="C138" s="3"/>
      <c r="E138" s="20" t="s">
        <v>560</v>
      </c>
      <c r="F138" s="20" t="s">
        <v>291</v>
      </c>
      <c r="G138" s="4">
        <f t="shared" si="7"/>
        <v>28</v>
      </c>
      <c r="K138" s="4">
        <v>28</v>
      </c>
      <c r="Z138" s="8"/>
    </row>
    <row r="139" spans="1:26" ht="12.75" x14ac:dyDescent="0.2">
      <c r="A139" s="10"/>
      <c r="B139" s="20"/>
      <c r="C139" s="3"/>
      <c r="D139" s="198"/>
      <c r="E139" s="20" t="s">
        <v>455</v>
      </c>
      <c r="F139" s="20" t="s">
        <v>291</v>
      </c>
      <c r="G139" s="4">
        <f t="shared" si="7"/>
        <v>251.95</v>
      </c>
      <c r="U139" s="4">
        <v>251.95</v>
      </c>
      <c r="Z139" s="8"/>
    </row>
    <row r="140" spans="1:26" ht="12.75" x14ac:dyDescent="0.2">
      <c r="A140" s="10"/>
      <c r="B140" s="20"/>
      <c r="C140" s="3"/>
      <c r="E140" s="20" t="s">
        <v>561</v>
      </c>
      <c r="F140" s="20" t="s">
        <v>291</v>
      </c>
      <c r="G140" s="4">
        <f t="shared" si="7"/>
        <v>350.4</v>
      </c>
      <c r="P140" s="4">
        <v>333.71</v>
      </c>
      <c r="X140" s="4">
        <v>16.690000000000001</v>
      </c>
      <c r="Z140" s="8"/>
    </row>
    <row r="141" spans="1:26" ht="12.75" x14ac:dyDescent="0.2">
      <c r="A141" s="10"/>
      <c r="B141" s="20"/>
      <c r="C141" s="3"/>
      <c r="E141" s="20" t="s">
        <v>499</v>
      </c>
      <c r="F141" s="20" t="s">
        <v>295</v>
      </c>
      <c r="G141" s="4">
        <v>28.12</v>
      </c>
      <c r="U141" s="4">
        <v>23.44</v>
      </c>
      <c r="X141" s="4">
        <v>4.68</v>
      </c>
      <c r="Z141" s="8"/>
    </row>
    <row r="142" spans="1:26" ht="12.75" x14ac:dyDescent="0.2">
      <c r="A142" s="10"/>
      <c r="B142" s="20"/>
      <c r="C142" s="3"/>
      <c r="E142" s="20" t="s">
        <v>562</v>
      </c>
      <c r="F142" s="20" t="s">
        <v>295</v>
      </c>
      <c r="G142" s="4">
        <f t="shared" si="7"/>
        <v>20.32</v>
      </c>
      <c r="P142" s="4">
        <v>19.350000000000001</v>
      </c>
      <c r="X142" s="4">
        <v>0.97</v>
      </c>
      <c r="Z142" s="8"/>
    </row>
    <row r="143" spans="1:26" ht="12.75" x14ac:dyDescent="0.2">
      <c r="A143" s="10"/>
      <c r="B143" s="20"/>
      <c r="C143" s="3"/>
      <c r="E143" s="20" t="s">
        <v>564</v>
      </c>
      <c r="F143" s="20" t="s">
        <v>291</v>
      </c>
      <c r="G143" s="4">
        <f t="shared" si="7"/>
        <v>2700</v>
      </c>
      <c r="Q143" s="4">
        <v>2250</v>
      </c>
      <c r="X143" s="4">
        <v>450</v>
      </c>
      <c r="Z143" s="8"/>
    </row>
    <row r="144" spans="1:26" ht="12.75" x14ac:dyDescent="0.2">
      <c r="A144" s="10"/>
      <c r="B144" s="20"/>
      <c r="C144" s="3"/>
      <c r="D144" s="10">
        <v>45596</v>
      </c>
      <c r="E144" s="20" t="s">
        <v>347</v>
      </c>
      <c r="F144" s="20" t="s">
        <v>291</v>
      </c>
      <c r="G144" s="4">
        <f t="shared" si="7"/>
        <v>968.7</v>
      </c>
      <c r="H144" s="4">
        <v>968.7</v>
      </c>
      <c r="Z144" s="8"/>
    </row>
    <row r="145" spans="1:26" ht="12.75" x14ac:dyDescent="0.2">
      <c r="A145" s="10"/>
      <c r="B145" s="20"/>
      <c r="C145" s="3"/>
      <c r="E145" s="20" t="s">
        <v>563</v>
      </c>
      <c r="F145" s="20" t="s">
        <v>291</v>
      </c>
      <c r="G145" s="4">
        <f t="shared" si="7"/>
        <v>78</v>
      </c>
      <c r="R145" s="4">
        <v>65</v>
      </c>
      <c r="X145" s="4">
        <v>13</v>
      </c>
      <c r="Z145" s="8"/>
    </row>
    <row r="146" spans="1:26" ht="12.75" x14ac:dyDescent="0.2">
      <c r="A146" s="10"/>
      <c r="B146" s="20"/>
      <c r="C146" s="3"/>
      <c r="E146" s="20" t="s">
        <v>570</v>
      </c>
      <c r="F146" s="20" t="s">
        <v>295</v>
      </c>
      <c r="G146" s="4">
        <v>8.4</v>
      </c>
      <c r="L146" s="4">
        <v>8.4</v>
      </c>
      <c r="Z146" s="8"/>
    </row>
    <row r="147" spans="1:26" ht="12.75" x14ac:dyDescent="0.2">
      <c r="A147" s="10"/>
      <c r="B147" s="20"/>
      <c r="C147" s="3"/>
      <c r="E147" s="175" t="s">
        <v>43</v>
      </c>
      <c r="F147" s="14"/>
      <c r="G147" s="11">
        <f>SUM(G122:G146)</f>
        <v>10711.31</v>
      </c>
      <c r="H147" s="11">
        <f t="shared" ref="H147:X147" si="9">SUM(H122:H145)</f>
        <v>968.7</v>
      </c>
      <c r="I147" s="11">
        <f t="shared" si="9"/>
        <v>59.57</v>
      </c>
      <c r="J147" s="11">
        <f t="shared" si="9"/>
        <v>0</v>
      </c>
      <c r="K147" s="11">
        <f t="shared" si="9"/>
        <v>28</v>
      </c>
      <c r="L147" s="11">
        <f>SUM(L122:L146)</f>
        <v>67.800000000000011</v>
      </c>
      <c r="M147" s="11">
        <f t="shared" si="9"/>
        <v>0</v>
      </c>
      <c r="N147" s="11">
        <f t="shared" si="9"/>
        <v>0</v>
      </c>
      <c r="O147" s="11">
        <f t="shared" si="9"/>
        <v>0</v>
      </c>
      <c r="P147" s="11">
        <f t="shared" si="9"/>
        <v>353.06</v>
      </c>
      <c r="Q147" s="11">
        <f t="shared" si="9"/>
        <v>6441.29</v>
      </c>
      <c r="R147" s="11">
        <f t="shared" si="9"/>
        <v>65</v>
      </c>
      <c r="S147" s="11">
        <f t="shared" si="9"/>
        <v>410</v>
      </c>
      <c r="T147" s="11">
        <f t="shared" si="9"/>
        <v>230</v>
      </c>
      <c r="U147" s="11">
        <f t="shared" si="9"/>
        <v>435.45</v>
      </c>
      <c r="V147" s="11">
        <f t="shared" si="9"/>
        <v>64.400000000000006</v>
      </c>
      <c r="W147" s="11">
        <f t="shared" si="9"/>
        <v>243.79</v>
      </c>
      <c r="X147" s="11">
        <f t="shared" si="9"/>
        <v>1344.25</v>
      </c>
      <c r="Z147" s="8"/>
    </row>
    <row r="148" spans="1:26" ht="12.75" x14ac:dyDescent="0.2">
      <c r="A148" s="34"/>
      <c r="B148" s="20"/>
      <c r="C148" s="3"/>
      <c r="D148" s="10">
        <v>45612</v>
      </c>
      <c r="E148" s="20" t="s">
        <v>595</v>
      </c>
      <c r="F148" s="20" t="s">
        <v>291</v>
      </c>
      <c r="G148" s="4">
        <f t="shared" si="7"/>
        <v>129.99</v>
      </c>
      <c r="Q148" s="4">
        <v>108.33</v>
      </c>
      <c r="X148" s="4">
        <v>21.66</v>
      </c>
      <c r="Z148" s="8"/>
    </row>
    <row r="149" spans="1:26" ht="12.75" x14ac:dyDescent="0.2">
      <c r="A149" s="34"/>
      <c r="B149" s="20"/>
      <c r="C149" s="3"/>
      <c r="E149" s="20" t="s">
        <v>596</v>
      </c>
      <c r="F149" s="20" t="s">
        <v>291</v>
      </c>
      <c r="G149" s="4">
        <f t="shared" si="7"/>
        <v>468.17999999999995</v>
      </c>
      <c r="Q149" s="4">
        <v>390.15</v>
      </c>
      <c r="X149" s="4">
        <v>78.03</v>
      </c>
      <c r="Z149" s="8"/>
    </row>
    <row r="150" spans="1:26" ht="12.75" x14ac:dyDescent="0.2">
      <c r="A150" s="34"/>
      <c r="B150" s="20"/>
      <c r="C150" s="3"/>
      <c r="E150" s="20" t="s">
        <v>556</v>
      </c>
      <c r="F150" s="20" t="s">
        <v>291</v>
      </c>
      <c r="G150" s="24">
        <f t="shared" si="7"/>
        <v>640</v>
      </c>
      <c r="K150" s="11"/>
      <c r="L150" s="24"/>
      <c r="M150" s="11"/>
      <c r="N150" s="11"/>
      <c r="O150" s="11"/>
      <c r="P150" s="11"/>
      <c r="Q150" s="11"/>
      <c r="R150" s="11"/>
      <c r="S150" s="24">
        <v>410</v>
      </c>
      <c r="T150" s="24">
        <v>230</v>
      </c>
      <c r="U150" s="24"/>
      <c r="V150" s="24"/>
      <c r="W150" s="24"/>
      <c r="X150" s="24"/>
      <c r="Z150" s="8"/>
    </row>
    <row r="151" spans="1:26" ht="12.75" x14ac:dyDescent="0.2">
      <c r="A151" s="34"/>
      <c r="B151" s="20"/>
      <c r="C151" s="31"/>
      <c r="E151" s="20" t="s">
        <v>387</v>
      </c>
      <c r="F151" s="20" t="s">
        <v>291</v>
      </c>
      <c r="G151" s="4">
        <f t="shared" si="7"/>
        <v>28</v>
      </c>
      <c r="K151" s="4">
        <v>28</v>
      </c>
      <c r="Z151" s="8"/>
    </row>
    <row r="152" spans="1:26" x14ac:dyDescent="0.2">
      <c r="A152" s="34"/>
      <c r="B152" s="20"/>
      <c r="C152" s="3"/>
      <c r="E152" s="20" t="s">
        <v>408</v>
      </c>
      <c r="F152" s="20" t="s">
        <v>295</v>
      </c>
      <c r="G152" s="4">
        <f t="shared" si="7"/>
        <v>17.27</v>
      </c>
      <c r="P152" s="4">
        <v>16.45</v>
      </c>
      <c r="X152" s="4">
        <v>0.82</v>
      </c>
    </row>
    <row r="153" spans="1:26" x14ac:dyDescent="0.2">
      <c r="A153" s="45"/>
      <c r="B153" s="20"/>
      <c r="C153" s="3"/>
      <c r="E153" s="20" t="s">
        <v>342</v>
      </c>
      <c r="F153" s="20" t="s">
        <v>295</v>
      </c>
      <c r="G153" s="4">
        <f t="shared" si="7"/>
        <v>361.34999999999997</v>
      </c>
      <c r="P153" s="4">
        <v>344.14</v>
      </c>
      <c r="X153" s="4">
        <v>17.21</v>
      </c>
    </row>
    <row r="154" spans="1:26" x14ac:dyDescent="0.2">
      <c r="A154" s="45"/>
      <c r="B154" s="20"/>
      <c r="C154" s="3"/>
      <c r="D154" s="10"/>
      <c r="E154" s="20" t="s">
        <v>586</v>
      </c>
      <c r="F154" s="20" t="s">
        <v>295</v>
      </c>
      <c r="G154" s="4">
        <f t="shared" si="7"/>
        <v>69.430000000000007</v>
      </c>
      <c r="U154" s="4">
        <v>66.12</v>
      </c>
      <c r="X154" s="4">
        <v>3.31</v>
      </c>
      <c r="Z154" s="4"/>
    </row>
    <row r="155" spans="1:26" x14ac:dyDescent="0.2">
      <c r="A155" s="14"/>
      <c r="B155" s="20"/>
      <c r="C155" s="3"/>
      <c r="D155" s="10">
        <v>45617</v>
      </c>
      <c r="E155" s="20" t="s">
        <v>587</v>
      </c>
      <c r="F155" s="20" t="s">
        <v>295</v>
      </c>
      <c r="G155" s="4">
        <f t="shared" si="7"/>
        <v>20.419999999999998</v>
      </c>
      <c r="P155" s="4">
        <v>19.45</v>
      </c>
      <c r="X155" s="4">
        <v>0.97</v>
      </c>
    </row>
    <row r="156" spans="1:26" x14ac:dyDescent="0.2">
      <c r="B156" s="20"/>
      <c r="C156" s="3"/>
      <c r="E156" s="20" t="s">
        <v>588</v>
      </c>
      <c r="F156" s="20" t="s">
        <v>291</v>
      </c>
      <c r="G156" s="4">
        <f t="shared" si="7"/>
        <v>262.64</v>
      </c>
      <c r="H156" s="4">
        <v>262.64</v>
      </c>
    </row>
    <row r="157" spans="1:26" x14ac:dyDescent="0.2">
      <c r="B157" s="20"/>
      <c r="C157" s="31"/>
      <c r="E157" s="20" t="s">
        <v>589</v>
      </c>
      <c r="F157" s="20" t="s">
        <v>291</v>
      </c>
      <c r="G157" s="4">
        <f t="shared" si="7"/>
        <v>71.14</v>
      </c>
      <c r="I157" s="4">
        <v>71.14</v>
      </c>
    </row>
    <row r="158" spans="1:26" x14ac:dyDescent="0.2">
      <c r="B158" s="20"/>
      <c r="C158" s="46"/>
      <c r="E158" s="20" t="s">
        <v>590</v>
      </c>
      <c r="F158" s="20" t="s">
        <v>291</v>
      </c>
      <c r="G158" s="4">
        <f t="shared" si="7"/>
        <v>234</v>
      </c>
      <c r="W158" s="4">
        <v>195</v>
      </c>
      <c r="X158" s="4">
        <v>39</v>
      </c>
    </row>
    <row r="159" spans="1:26" x14ac:dyDescent="0.2">
      <c r="B159" s="20"/>
      <c r="C159" s="3"/>
      <c r="E159" s="20" t="s">
        <v>591</v>
      </c>
      <c r="F159" s="20" t="s">
        <v>291</v>
      </c>
      <c r="G159" s="4">
        <f t="shared" si="7"/>
        <v>515.53</v>
      </c>
      <c r="R159" s="24"/>
      <c r="U159" s="4">
        <v>515.53</v>
      </c>
    </row>
    <row r="160" spans="1:26" x14ac:dyDescent="0.2">
      <c r="C160" s="11"/>
      <c r="E160" s="20" t="s">
        <v>592</v>
      </c>
      <c r="F160" s="20" t="s">
        <v>291</v>
      </c>
      <c r="G160" s="4">
        <f t="shared" si="7"/>
        <v>89.19</v>
      </c>
      <c r="L160" s="4">
        <v>64.7</v>
      </c>
      <c r="V160" s="4">
        <v>24.49</v>
      </c>
    </row>
    <row r="161" spans="3:25" x14ac:dyDescent="0.2">
      <c r="E161" s="20" t="s">
        <v>593</v>
      </c>
      <c r="F161" s="20" t="s">
        <v>291</v>
      </c>
      <c r="G161" s="4">
        <f t="shared" si="7"/>
        <v>19.05</v>
      </c>
      <c r="L161" s="4">
        <v>19.05</v>
      </c>
    </row>
    <row r="162" spans="3:25" x14ac:dyDescent="0.2">
      <c r="C162" s="11"/>
      <c r="D162" s="10">
        <v>45626</v>
      </c>
      <c r="E162" s="20" t="s">
        <v>594</v>
      </c>
      <c r="F162" s="20" t="s">
        <v>291</v>
      </c>
      <c r="G162" s="4">
        <f t="shared" si="7"/>
        <v>996.42</v>
      </c>
      <c r="H162" s="4">
        <v>996.42</v>
      </c>
    </row>
    <row r="163" spans="3:25" x14ac:dyDescent="0.2">
      <c r="C163" s="11"/>
      <c r="D163" s="198"/>
      <c r="E163" s="20" t="s">
        <v>411</v>
      </c>
      <c r="F163" s="20" t="s">
        <v>291</v>
      </c>
      <c r="G163" s="4">
        <v>9</v>
      </c>
      <c r="L163" s="4">
        <v>9</v>
      </c>
    </row>
    <row r="164" spans="3:25" x14ac:dyDescent="0.2">
      <c r="C164" s="11"/>
      <c r="D164" s="198"/>
      <c r="E164" s="20" t="s">
        <v>371</v>
      </c>
      <c r="F164" s="20" t="s">
        <v>291</v>
      </c>
      <c r="G164" s="4">
        <f t="shared" si="7"/>
        <v>236.98</v>
      </c>
      <c r="U164" s="4">
        <v>236.98</v>
      </c>
    </row>
    <row r="165" spans="3:25" x14ac:dyDescent="0.2">
      <c r="C165" s="11"/>
      <c r="E165" s="175" t="s">
        <v>44</v>
      </c>
      <c r="F165" s="7"/>
      <c r="G165" s="11">
        <f>SUM(G148:G164)</f>
        <v>4168.59</v>
      </c>
      <c r="H165" s="11">
        <f>SUM(H148:H162)</f>
        <v>1259.06</v>
      </c>
      <c r="I165" s="11">
        <f>SUM(I148:I161)</f>
        <v>71.14</v>
      </c>
      <c r="J165" s="11">
        <f>SUM(J148:J161)</f>
        <v>0</v>
      </c>
      <c r="K165" s="11">
        <f>SUM(K148:K161)</f>
        <v>28</v>
      </c>
      <c r="L165" s="11">
        <f>SUM(L148:L164)</f>
        <v>92.75</v>
      </c>
      <c r="M165" s="11">
        <f>SUM(M148:M161)</f>
        <v>0</v>
      </c>
      <c r="N165" s="11">
        <f>SUM(N148:N161)</f>
        <v>0</v>
      </c>
      <c r="O165" s="11">
        <f>SUM(O148:O161)</f>
        <v>0</v>
      </c>
      <c r="P165" s="11">
        <f>SUM(P148:P161)</f>
        <v>380.03999999999996</v>
      </c>
      <c r="Q165" s="11">
        <f>SUM(Q148:Q164)</f>
        <v>498.47999999999996</v>
      </c>
      <c r="R165" s="11">
        <f>SUM(R148:R161)</f>
        <v>0</v>
      </c>
      <c r="S165" s="11">
        <f>SUM(S148:S161)</f>
        <v>410</v>
      </c>
      <c r="T165" s="11">
        <f>SUM(T149:T161)</f>
        <v>230</v>
      </c>
      <c r="U165" s="11">
        <f>SUM(U148:U164)</f>
        <v>818.63</v>
      </c>
      <c r="V165" s="11">
        <f>SUM(V148:V164)</f>
        <v>24.49</v>
      </c>
      <c r="W165" s="11">
        <f>SUM(W148:W161)</f>
        <v>195</v>
      </c>
      <c r="X165" s="11">
        <f>SUM(X148:X164)</f>
        <v>161</v>
      </c>
      <c r="Y165" s="11">
        <f>SUM(Y152:Y161)</f>
        <v>0</v>
      </c>
    </row>
    <row r="166" spans="3:25" ht="12" thickBot="1" x14ac:dyDescent="0.25">
      <c r="C166" s="11"/>
      <c r="E166" s="14"/>
      <c r="G166" s="35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35"/>
      <c r="U166" s="9"/>
      <c r="V166" s="9"/>
      <c r="W166" s="9"/>
      <c r="X166" s="9"/>
    </row>
    <row r="167" spans="3:25" ht="12" thickTop="1" x14ac:dyDescent="0.2">
      <c r="C167" s="11"/>
      <c r="D167" s="10">
        <v>45642</v>
      </c>
      <c r="E167" s="22" t="s">
        <v>613</v>
      </c>
      <c r="F167" s="20" t="s">
        <v>291</v>
      </c>
      <c r="G167" s="4">
        <f t="shared" ref="G167:G214" si="10">SUM((H167:X167))</f>
        <v>450</v>
      </c>
      <c r="R167" s="4">
        <v>375</v>
      </c>
      <c r="X167" s="4">
        <v>75</v>
      </c>
    </row>
    <row r="168" spans="3:25" x14ac:dyDescent="0.2">
      <c r="C168" s="11"/>
      <c r="D168" s="39"/>
      <c r="E168" s="20" t="s">
        <v>614</v>
      </c>
      <c r="F168" s="20" t="s">
        <v>295</v>
      </c>
      <c r="G168" s="4">
        <f t="shared" si="10"/>
        <v>20.279999999999998</v>
      </c>
      <c r="P168" s="4">
        <v>19.309999999999999</v>
      </c>
      <c r="X168" s="4">
        <v>0.97</v>
      </c>
    </row>
    <row r="169" spans="3:25" x14ac:dyDescent="0.2">
      <c r="C169" s="11"/>
      <c r="D169" s="10"/>
      <c r="E169" s="20" t="s">
        <v>615</v>
      </c>
      <c r="F169" s="20" t="s">
        <v>291</v>
      </c>
      <c r="G169" s="4">
        <f t="shared" si="10"/>
        <v>500</v>
      </c>
      <c r="Q169" s="4">
        <v>500</v>
      </c>
    </row>
    <row r="170" spans="3:25" x14ac:dyDescent="0.2">
      <c r="D170" s="10"/>
      <c r="E170" s="20" t="s">
        <v>616</v>
      </c>
      <c r="F170" s="37" t="s">
        <v>295</v>
      </c>
      <c r="G170" s="4">
        <v>37.49</v>
      </c>
      <c r="U170" s="4">
        <v>31.24</v>
      </c>
      <c r="X170" s="4">
        <v>6.25</v>
      </c>
    </row>
    <row r="171" spans="3:25" x14ac:dyDescent="0.2">
      <c r="D171" s="10"/>
      <c r="E171" s="37" t="s">
        <v>617</v>
      </c>
      <c r="F171" s="37" t="s">
        <v>295</v>
      </c>
      <c r="G171" s="4">
        <f t="shared" si="10"/>
        <v>441.95</v>
      </c>
      <c r="P171" s="4">
        <v>420.9</v>
      </c>
      <c r="X171" s="4">
        <v>21.05</v>
      </c>
    </row>
    <row r="172" spans="3:25" x14ac:dyDescent="0.2">
      <c r="E172" s="37" t="s">
        <v>618</v>
      </c>
      <c r="F172" s="38" t="s">
        <v>295</v>
      </c>
      <c r="G172" s="4">
        <f t="shared" si="10"/>
        <v>52.04</v>
      </c>
      <c r="U172" s="4">
        <v>49.56</v>
      </c>
      <c r="X172" s="4">
        <v>2.48</v>
      </c>
    </row>
    <row r="173" spans="3:25" x14ac:dyDescent="0.2">
      <c r="C173" s="11"/>
      <c r="E173" s="37" t="s">
        <v>493</v>
      </c>
      <c r="F173" s="38" t="s">
        <v>291</v>
      </c>
      <c r="G173" s="4">
        <f t="shared" si="10"/>
        <v>28</v>
      </c>
      <c r="K173" s="4">
        <v>28</v>
      </c>
    </row>
    <row r="174" spans="3:25" x14ac:dyDescent="0.2">
      <c r="C174" s="11"/>
      <c r="E174" s="37" t="s">
        <v>619</v>
      </c>
      <c r="F174" s="38" t="s">
        <v>291</v>
      </c>
      <c r="G174" s="4">
        <f t="shared" si="10"/>
        <v>285.60000000000002</v>
      </c>
      <c r="P174" s="4">
        <v>238</v>
      </c>
      <c r="X174" s="4">
        <v>47.6</v>
      </c>
    </row>
    <row r="175" spans="3:25" x14ac:dyDescent="0.2">
      <c r="C175" s="11"/>
      <c r="E175" s="37" t="s">
        <v>629</v>
      </c>
      <c r="F175" s="38" t="s">
        <v>291</v>
      </c>
      <c r="G175" s="4">
        <f t="shared" si="10"/>
        <v>28.8</v>
      </c>
      <c r="L175" s="4">
        <v>28.8</v>
      </c>
    </row>
    <row r="176" spans="3:25" x14ac:dyDescent="0.2">
      <c r="E176" s="37" t="s">
        <v>620</v>
      </c>
      <c r="F176" s="38" t="s">
        <v>291</v>
      </c>
      <c r="G176" s="4">
        <f t="shared" si="10"/>
        <v>38.4</v>
      </c>
      <c r="M176" s="4">
        <v>32</v>
      </c>
      <c r="X176" s="4">
        <v>6.4</v>
      </c>
    </row>
    <row r="177" spans="1:24" ht="22.5" x14ac:dyDescent="0.2">
      <c r="C177" s="11"/>
      <c r="E177" s="37" t="s">
        <v>621</v>
      </c>
      <c r="F177" s="38" t="s">
        <v>291</v>
      </c>
      <c r="G177" s="4">
        <f t="shared" si="10"/>
        <v>60</v>
      </c>
      <c r="Q177" s="3"/>
      <c r="R177" s="4">
        <v>50</v>
      </c>
      <c r="X177" s="4">
        <v>10</v>
      </c>
    </row>
    <row r="178" spans="1:24" x14ac:dyDescent="0.2">
      <c r="C178" s="16"/>
      <c r="E178" s="37" t="s">
        <v>622</v>
      </c>
      <c r="F178" s="38" t="s">
        <v>291</v>
      </c>
      <c r="G178" s="4">
        <v>179.55</v>
      </c>
      <c r="I178" s="4">
        <v>179.55</v>
      </c>
    </row>
    <row r="179" spans="1:24" x14ac:dyDescent="0.2">
      <c r="C179" s="16"/>
      <c r="E179" s="37" t="s">
        <v>402</v>
      </c>
      <c r="F179" s="38" t="s">
        <v>291</v>
      </c>
      <c r="G179" s="4">
        <f t="shared" si="10"/>
        <v>152.68</v>
      </c>
      <c r="Q179" s="4">
        <v>47.68</v>
      </c>
      <c r="U179" s="4">
        <v>105</v>
      </c>
    </row>
    <row r="180" spans="1:24" ht="22.5" x14ac:dyDescent="0.2">
      <c r="C180" s="16"/>
      <c r="E180" s="37" t="s">
        <v>650</v>
      </c>
      <c r="F180" s="38" t="s">
        <v>291</v>
      </c>
      <c r="G180" s="4">
        <f t="shared" si="10"/>
        <v>99.95</v>
      </c>
      <c r="Q180" s="4">
        <v>99.95</v>
      </c>
    </row>
    <row r="181" spans="1:24" x14ac:dyDescent="0.2">
      <c r="C181" s="16"/>
      <c r="E181" s="37" t="s">
        <v>623</v>
      </c>
      <c r="F181" s="38" t="s">
        <v>291</v>
      </c>
      <c r="G181" s="4">
        <f t="shared" si="10"/>
        <v>640</v>
      </c>
      <c r="S181" s="4">
        <v>410</v>
      </c>
      <c r="T181" s="4">
        <v>230</v>
      </c>
    </row>
    <row r="182" spans="1:24" x14ac:dyDescent="0.2">
      <c r="C182" s="16"/>
      <c r="E182" s="37" t="s">
        <v>626</v>
      </c>
      <c r="F182" s="38" t="s">
        <v>291</v>
      </c>
      <c r="G182" s="4">
        <v>45.05</v>
      </c>
      <c r="L182" s="4">
        <v>45.05</v>
      </c>
    </row>
    <row r="183" spans="1:24" x14ac:dyDescent="0.2">
      <c r="C183" s="16"/>
      <c r="D183" s="10">
        <v>45657</v>
      </c>
      <c r="E183" s="37" t="s">
        <v>627</v>
      </c>
      <c r="F183" s="38" t="s">
        <v>291</v>
      </c>
      <c r="G183" s="4">
        <v>924.25</v>
      </c>
      <c r="H183" s="4">
        <v>924.25</v>
      </c>
    </row>
    <row r="184" spans="1:24" x14ac:dyDescent="0.2">
      <c r="C184" s="16"/>
      <c r="D184" s="10">
        <v>45657</v>
      </c>
      <c r="E184" s="37" t="s">
        <v>411</v>
      </c>
      <c r="F184" s="38" t="s">
        <v>291</v>
      </c>
      <c r="G184" s="4">
        <v>9</v>
      </c>
      <c r="L184" s="4">
        <v>9</v>
      </c>
    </row>
    <row r="185" spans="1:24" x14ac:dyDescent="0.2">
      <c r="C185" s="16"/>
      <c r="D185" s="10">
        <v>45628</v>
      </c>
      <c r="E185" s="37" t="s">
        <v>616</v>
      </c>
      <c r="F185" s="38" t="s">
        <v>291</v>
      </c>
      <c r="G185" s="4">
        <f t="shared" si="10"/>
        <v>46.86</v>
      </c>
      <c r="U185" s="4">
        <v>39.049999999999997</v>
      </c>
      <c r="X185" s="4">
        <v>7.81</v>
      </c>
    </row>
    <row r="186" spans="1:24" x14ac:dyDescent="0.2">
      <c r="C186" s="16"/>
      <c r="E186" s="177" t="s">
        <v>45</v>
      </c>
      <c r="F186" s="14"/>
      <c r="G186" s="11">
        <f>SUM(G167:G185)</f>
        <v>4039.9</v>
      </c>
      <c r="H186" s="11">
        <f t="shared" ref="H186:X186" si="11">SUM(H167:H185)</f>
        <v>924.25</v>
      </c>
      <c r="I186" s="11">
        <f t="shared" si="11"/>
        <v>179.55</v>
      </c>
      <c r="J186" s="11">
        <f t="shared" si="11"/>
        <v>0</v>
      </c>
      <c r="K186" s="11">
        <f t="shared" si="11"/>
        <v>28</v>
      </c>
      <c r="L186" s="11">
        <f t="shared" si="11"/>
        <v>82.85</v>
      </c>
      <c r="M186" s="11">
        <f t="shared" si="11"/>
        <v>32</v>
      </c>
      <c r="N186" s="11">
        <f t="shared" si="11"/>
        <v>0</v>
      </c>
      <c r="O186" s="11">
        <f t="shared" si="11"/>
        <v>0</v>
      </c>
      <c r="P186" s="11">
        <f t="shared" si="11"/>
        <v>678.21</v>
      </c>
      <c r="Q186" s="11">
        <f t="shared" si="11"/>
        <v>647.63</v>
      </c>
      <c r="R186" s="11">
        <f t="shared" si="11"/>
        <v>425</v>
      </c>
      <c r="S186" s="11">
        <f t="shared" si="11"/>
        <v>410</v>
      </c>
      <c r="T186" s="11">
        <f t="shared" si="11"/>
        <v>230</v>
      </c>
      <c r="U186" s="11">
        <f t="shared" si="11"/>
        <v>224.85000000000002</v>
      </c>
      <c r="V186" s="11">
        <f t="shared" si="11"/>
        <v>0</v>
      </c>
      <c r="W186" s="11">
        <f t="shared" si="11"/>
        <v>0</v>
      </c>
      <c r="X186" s="11">
        <f t="shared" si="11"/>
        <v>177.56</v>
      </c>
    </row>
    <row r="187" spans="1:24" x14ac:dyDescent="0.2">
      <c r="A187" s="14"/>
      <c r="C187" s="16"/>
      <c r="D187" s="10">
        <v>45672</v>
      </c>
      <c r="E187" s="22" t="s">
        <v>654</v>
      </c>
      <c r="F187" s="20" t="s">
        <v>291</v>
      </c>
      <c r="G187" s="24">
        <f t="shared" si="10"/>
        <v>63.84</v>
      </c>
      <c r="H187" s="11"/>
      <c r="U187" s="4">
        <v>53.2</v>
      </c>
      <c r="X187" s="4">
        <v>10.64</v>
      </c>
    </row>
    <row r="188" spans="1:24" x14ac:dyDescent="0.2">
      <c r="A188" s="14"/>
      <c r="C188" s="11"/>
      <c r="E188" s="20" t="s">
        <v>656</v>
      </c>
      <c r="F188" s="20" t="s">
        <v>291</v>
      </c>
      <c r="G188" s="4">
        <f t="shared" si="10"/>
        <v>10776</v>
      </c>
      <c r="Q188" s="4">
        <v>8980</v>
      </c>
      <c r="X188" s="4">
        <v>1796</v>
      </c>
    </row>
    <row r="189" spans="1:24" x14ac:dyDescent="0.2">
      <c r="A189" s="14"/>
      <c r="E189" s="20" t="s">
        <v>667</v>
      </c>
      <c r="F189" s="20" t="s">
        <v>291</v>
      </c>
      <c r="G189" s="4">
        <f t="shared" si="10"/>
        <v>72.14</v>
      </c>
      <c r="L189" s="4">
        <v>72.14</v>
      </c>
    </row>
    <row r="190" spans="1:24" ht="12.75" x14ac:dyDescent="0.2">
      <c r="D190" s="10"/>
      <c r="E190" s="20" t="s">
        <v>657</v>
      </c>
      <c r="F190" s="20" t="s">
        <v>291</v>
      </c>
      <c r="G190" s="4">
        <f t="shared" si="10"/>
        <v>30</v>
      </c>
      <c r="L190"/>
      <c r="R190" s="4">
        <v>25</v>
      </c>
      <c r="X190" s="4">
        <v>5</v>
      </c>
    </row>
    <row r="191" spans="1:24" x14ac:dyDescent="0.2">
      <c r="E191" s="20" t="s">
        <v>658</v>
      </c>
      <c r="F191" s="20" t="s">
        <v>295</v>
      </c>
      <c r="G191" s="4">
        <f t="shared" si="10"/>
        <v>78.539999999999992</v>
      </c>
      <c r="U191" s="4">
        <v>74.8</v>
      </c>
      <c r="X191" s="4">
        <v>3.74</v>
      </c>
    </row>
    <row r="192" spans="1:24" x14ac:dyDescent="0.2">
      <c r="B192" s="11"/>
      <c r="D192" s="10"/>
      <c r="E192" s="20" t="s">
        <v>614</v>
      </c>
      <c r="F192" s="20" t="s">
        <v>295</v>
      </c>
      <c r="G192" s="4">
        <f t="shared" si="10"/>
        <v>26.73</v>
      </c>
      <c r="P192" s="4">
        <v>25.46</v>
      </c>
      <c r="X192" s="4">
        <v>1.27</v>
      </c>
    </row>
    <row r="193" spans="2:24" x14ac:dyDescent="0.2">
      <c r="B193" s="14"/>
      <c r="C193" s="16"/>
      <c r="E193" s="20" t="s">
        <v>494</v>
      </c>
      <c r="F193" s="20" t="s">
        <v>295</v>
      </c>
      <c r="G193" s="4">
        <f t="shared" si="10"/>
        <v>459.46</v>
      </c>
      <c r="P193" s="4">
        <v>437.58</v>
      </c>
      <c r="X193" s="4">
        <v>21.88</v>
      </c>
    </row>
    <row r="194" spans="2:24" x14ac:dyDescent="0.2">
      <c r="B194" s="14"/>
      <c r="C194" s="11"/>
      <c r="E194" s="20" t="s">
        <v>659</v>
      </c>
      <c r="F194" s="20" t="s">
        <v>295</v>
      </c>
      <c r="G194" s="4">
        <f t="shared" si="10"/>
        <v>46.86</v>
      </c>
      <c r="U194" s="4">
        <v>39.049999999999997</v>
      </c>
      <c r="X194" s="4">
        <v>7.81</v>
      </c>
    </row>
    <row r="195" spans="2:24" x14ac:dyDescent="0.2">
      <c r="C195" s="11"/>
      <c r="E195" s="20" t="s">
        <v>660</v>
      </c>
      <c r="F195" s="20" t="s">
        <v>291</v>
      </c>
      <c r="G195" s="4">
        <f t="shared" si="10"/>
        <v>28</v>
      </c>
      <c r="K195" s="4">
        <v>28</v>
      </c>
    </row>
    <row r="196" spans="2:24" x14ac:dyDescent="0.2">
      <c r="E196" s="20" t="s">
        <v>622</v>
      </c>
      <c r="F196" s="20" t="s">
        <v>291</v>
      </c>
      <c r="G196" s="4">
        <f t="shared" si="10"/>
        <v>39.799999999999997</v>
      </c>
      <c r="I196" s="4">
        <v>39.799999999999997</v>
      </c>
    </row>
    <row r="197" spans="2:24" x14ac:dyDescent="0.2">
      <c r="E197" s="20" t="s">
        <v>661</v>
      </c>
      <c r="F197" s="20" t="s">
        <v>291</v>
      </c>
      <c r="G197" s="4">
        <f t="shared" si="10"/>
        <v>1027.76</v>
      </c>
      <c r="H197" s="4">
        <v>1027.76</v>
      </c>
    </row>
    <row r="198" spans="2:24" x14ac:dyDescent="0.2">
      <c r="E198" s="20" t="s">
        <v>662</v>
      </c>
      <c r="F198" s="20" t="s">
        <v>291</v>
      </c>
      <c r="G198" s="4">
        <f t="shared" si="10"/>
        <v>516.32000000000005</v>
      </c>
      <c r="U198" s="4">
        <v>516.32000000000005</v>
      </c>
    </row>
    <row r="199" spans="2:24" x14ac:dyDescent="0.2">
      <c r="E199" s="20" t="s">
        <v>663</v>
      </c>
      <c r="F199" s="20" t="s">
        <v>291</v>
      </c>
      <c r="G199" s="4">
        <f t="shared" si="10"/>
        <v>160</v>
      </c>
      <c r="T199" s="4">
        <v>160</v>
      </c>
    </row>
    <row r="200" spans="2:24" x14ac:dyDescent="0.2">
      <c r="E200" s="20" t="s">
        <v>664</v>
      </c>
      <c r="F200" s="20" t="s">
        <v>665</v>
      </c>
      <c r="G200" s="4">
        <f t="shared" si="10"/>
        <v>160.80000000000001</v>
      </c>
      <c r="Q200" s="4">
        <v>134</v>
      </c>
      <c r="X200" s="4">
        <v>26.8</v>
      </c>
    </row>
    <row r="201" spans="2:24" x14ac:dyDescent="0.2">
      <c r="D201" s="10"/>
      <c r="E201" s="175" t="s">
        <v>47</v>
      </c>
      <c r="G201" s="11">
        <f>SUM(G187:G200)</f>
        <v>13486.249999999998</v>
      </c>
      <c r="H201" s="11">
        <f t="shared" ref="H201:X201" si="12">SUM(H187:H199)</f>
        <v>1027.76</v>
      </c>
      <c r="I201" s="11">
        <f t="shared" si="12"/>
        <v>39.799999999999997</v>
      </c>
      <c r="J201" s="11">
        <f t="shared" si="12"/>
        <v>0</v>
      </c>
      <c r="K201" s="11">
        <f t="shared" si="12"/>
        <v>28</v>
      </c>
      <c r="L201" s="11">
        <f t="shared" si="12"/>
        <v>72.14</v>
      </c>
      <c r="M201" s="11">
        <f t="shared" si="12"/>
        <v>0</v>
      </c>
      <c r="N201" s="11">
        <f t="shared" si="12"/>
        <v>0</v>
      </c>
      <c r="O201" s="11">
        <f t="shared" si="12"/>
        <v>0</v>
      </c>
      <c r="P201" s="11">
        <f t="shared" si="12"/>
        <v>463.03999999999996</v>
      </c>
      <c r="Q201" s="11">
        <f>SUM(Q187:Q200)</f>
        <v>9114</v>
      </c>
      <c r="R201" s="11">
        <f t="shared" si="12"/>
        <v>25</v>
      </c>
      <c r="S201" s="11">
        <f t="shared" si="12"/>
        <v>0</v>
      </c>
      <c r="T201" s="11">
        <f t="shared" si="12"/>
        <v>160</v>
      </c>
      <c r="U201" s="11">
        <f t="shared" si="12"/>
        <v>683.37000000000012</v>
      </c>
      <c r="V201" s="11">
        <f t="shared" si="12"/>
        <v>0</v>
      </c>
      <c r="W201" s="11">
        <f t="shared" si="12"/>
        <v>0</v>
      </c>
      <c r="X201" s="11">
        <f>SUM(X187:X200)</f>
        <v>1873.14</v>
      </c>
    </row>
    <row r="202" spans="2:24" x14ac:dyDescent="0.2">
      <c r="D202" s="10"/>
      <c r="E202" s="20"/>
      <c r="F202" s="20"/>
      <c r="G202" s="4">
        <f t="shared" si="10"/>
        <v>0</v>
      </c>
    </row>
    <row r="203" spans="2:24" x14ac:dyDescent="0.2">
      <c r="D203" s="10"/>
      <c r="E203" s="20"/>
      <c r="F203" s="20"/>
      <c r="G203" s="4">
        <f t="shared" si="10"/>
        <v>0</v>
      </c>
    </row>
    <row r="204" spans="2:24" x14ac:dyDescent="0.2">
      <c r="D204" s="179"/>
      <c r="E204" s="20"/>
      <c r="F204" s="20"/>
      <c r="G204" s="4">
        <f t="shared" si="10"/>
        <v>0</v>
      </c>
    </row>
    <row r="205" spans="2:24" x14ac:dyDescent="0.2">
      <c r="D205" s="10"/>
      <c r="E205" s="20"/>
      <c r="F205" s="20"/>
      <c r="G205" s="4">
        <f t="shared" si="10"/>
        <v>0</v>
      </c>
    </row>
    <row r="206" spans="2:24" x14ac:dyDescent="0.2">
      <c r="E206" s="20"/>
      <c r="F206" s="20"/>
      <c r="G206" s="4">
        <f t="shared" si="10"/>
        <v>0</v>
      </c>
    </row>
    <row r="207" spans="2:24" x14ac:dyDescent="0.2">
      <c r="E207" s="20"/>
      <c r="F207" s="20"/>
      <c r="G207" s="4">
        <f t="shared" si="10"/>
        <v>0</v>
      </c>
    </row>
    <row r="208" spans="2:24" x14ac:dyDescent="0.2">
      <c r="E208" s="20"/>
      <c r="F208" s="20"/>
      <c r="G208" s="4">
        <f t="shared" si="10"/>
        <v>0</v>
      </c>
    </row>
    <row r="209" spans="3:25" x14ac:dyDescent="0.2">
      <c r="E209" s="20"/>
      <c r="F209" s="20"/>
      <c r="G209" s="4">
        <f t="shared" si="10"/>
        <v>0</v>
      </c>
      <c r="I209" s="20"/>
    </row>
    <row r="210" spans="3:25" x14ac:dyDescent="0.2">
      <c r="E210" s="20"/>
      <c r="F210" s="20"/>
      <c r="G210" s="4">
        <f t="shared" si="10"/>
        <v>0</v>
      </c>
    </row>
    <row r="211" spans="3:25" x14ac:dyDescent="0.2">
      <c r="E211" s="20"/>
      <c r="F211" s="20"/>
      <c r="G211" s="4">
        <f t="shared" si="10"/>
        <v>0</v>
      </c>
    </row>
    <row r="212" spans="3:25" x14ac:dyDescent="0.2">
      <c r="E212" s="20"/>
      <c r="F212" s="20"/>
      <c r="G212" s="4">
        <f t="shared" si="10"/>
        <v>0</v>
      </c>
    </row>
    <row r="213" spans="3:25" x14ac:dyDescent="0.2">
      <c r="E213" s="20"/>
      <c r="F213" s="20"/>
      <c r="G213" s="4">
        <f t="shared" si="10"/>
        <v>0</v>
      </c>
    </row>
    <row r="214" spans="3:25" x14ac:dyDescent="0.2">
      <c r="E214" s="20"/>
      <c r="F214" s="20"/>
      <c r="G214" s="4">
        <f t="shared" si="10"/>
        <v>0</v>
      </c>
    </row>
    <row r="215" spans="3:25" x14ac:dyDescent="0.2">
      <c r="E215" s="20"/>
      <c r="F215" s="20" t="s">
        <v>291</v>
      </c>
    </row>
    <row r="216" spans="3:25" x14ac:dyDescent="0.2">
      <c r="E216" s="175" t="s">
        <v>48</v>
      </c>
      <c r="G216" s="11">
        <f>SUM(G202:G215)</f>
        <v>0</v>
      </c>
      <c r="H216" s="11">
        <f>SUM(H202:H213)</f>
        <v>0</v>
      </c>
      <c r="I216" s="11">
        <f>SUM(I202:I211)</f>
        <v>0</v>
      </c>
      <c r="J216" s="11">
        <f>SUM(J202:J211)</f>
        <v>0</v>
      </c>
      <c r="K216" s="11">
        <f>SUM(K202:K211)</f>
        <v>0</v>
      </c>
      <c r="L216" s="11">
        <f>SUM(L202:L213)</f>
        <v>0</v>
      </c>
      <c r="M216" s="11">
        <f>SUM(M202:M211)</f>
        <v>0</v>
      </c>
      <c r="N216" s="11">
        <f>SUM(N202:N211)</f>
        <v>0</v>
      </c>
      <c r="O216" s="11">
        <f>SUM(O202:O211)</f>
        <v>0</v>
      </c>
      <c r="P216" s="11">
        <f>SUM(P202:P215)</f>
        <v>0</v>
      </c>
      <c r="Q216" s="11">
        <f>SUM(Q202:Q215)</f>
        <v>0</v>
      </c>
      <c r="R216" s="11">
        <f>SUM(R202:R211)</f>
        <v>0</v>
      </c>
      <c r="S216" s="11">
        <f>SUM(S202:S211)</f>
        <v>0</v>
      </c>
      <c r="T216" s="11"/>
      <c r="U216" s="11">
        <f>SUM(U202:U215)</f>
        <v>0</v>
      </c>
      <c r="V216" s="11">
        <f>SUM(V202:V215)</f>
        <v>0</v>
      </c>
      <c r="W216" s="11">
        <f>SUM(W202:W213)</f>
        <v>0</v>
      </c>
      <c r="X216" s="11">
        <f>SUM(X202:X215)</f>
        <v>0</v>
      </c>
      <c r="Y216" s="11">
        <f>SUM(H216:X216)</f>
        <v>0</v>
      </c>
    </row>
    <row r="217" spans="3:25" x14ac:dyDescent="0.2">
      <c r="D217" s="10"/>
      <c r="E217" s="20"/>
      <c r="F217" s="20"/>
      <c r="G217" s="4">
        <f t="shared" ref="G217:G239" si="13">SUM((H217:X217))</f>
        <v>0</v>
      </c>
    </row>
    <row r="218" spans="3:25" x14ac:dyDescent="0.2">
      <c r="E218" s="20"/>
      <c r="F218" s="20"/>
      <c r="G218" s="4">
        <f t="shared" si="13"/>
        <v>0</v>
      </c>
    </row>
    <row r="219" spans="3:25" x14ac:dyDescent="0.2">
      <c r="D219" s="10"/>
      <c r="E219" s="20"/>
      <c r="F219" s="20"/>
      <c r="G219" s="4">
        <f t="shared" si="13"/>
        <v>0</v>
      </c>
    </row>
    <row r="220" spans="3:25" x14ac:dyDescent="0.2">
      <c r="E220" s="20"/>
      <c r="F220" s="20"/>
      <c r="G220" s="4">
        <f t="shared" si="13"/>
        <v>0</v>
      </c>
    </row>
    <row r="221" spans="3:25" x14ac:dyDescent="0.2">
      <c r="E221" s="20"/>
      <c r="F221" s="20"/>
      <c r="G221" s="15">
        <f t="shared" si="13"/>
        <v>0</v>
      </c>
    </row>
    <row r="222" spans="3:25" x14ac:dyDescent="0.2">
      <c r="D222" s="10"/>
      <c r="E222" s="20"/>
      <c r="F222" s="20"/>
      <c r="G222" s="4">
        <f t="shared" si="13"/>
        <v>0</v>
      </c>
    </row>
    <row r="223" spans="3:25" x14ac:dyDescent="0.2">
      <c r="C223" s="19"/>
      <c r="D223" s="10"/>
      <c r="E223" s="20"/>
      <c r="F223" s="20"/>
      <c r="G223" s="42">
        <f t="shared" si="13"/>
        <v>0</v>
      </c>
    </row>
    <row r="224" spans="3:25" x14ac:dyDescent="0.2">
      <c r="C224" s="19"/>
      <c r="E224" s="20"/>
      <c r="F224" s="20"/>
      <c r="G224" s="4">
        <f t="shared" si="13"/>
        <v>0</v>
      </c>
    </row>
    <row r="225" spans="5:25" x14ac:dyDescent="0.2">
      <c r="E225" s="20"/>
      <c r="F225" s="20"/>
      <c r="G225" s="4">
        <f t="shared" si="13"/>
        <v>0</v>
      </c>
    </row>
    <row r="226" spans="5:25" x14ac:dyDescent="0.2">
      <c r="E226" s="20"/>
      <c r="F226" s="20"/>
      <c r="G226" s="4">
        <f t="shared" si="13"/>
        <v>0</v>
      </c>
    </row>
    <row r="227" spans="5:25" x14ac:dyDescent="0.2">
      <c r="E227" s="20"/>
      <c r="F227" s="20"/>
      <c r="G227" s="4">
        <f t="shared" si="13"/>
        <v>0</v>
      </c>
    </row>
    <row r="228" spans="5:25" x14ac:dyDescent="0.2">
      <c r="E228" s="20"/>
      <c r="F228" s="20"/>
      <c r="G228" s="4">
        <f t="shared" si="13"/>
        <v>0</v>
      </c>
    </row>
    <row r="229" spans="5:25" x14ac:dyDescent="0.2">
      <c r="E229" s="20"/>
      <c r="F229" s="20"/>
      <c r="G229" s="4">
        <f t="shared" si="13"/>
        <v>0</v>
      </c>
    </row>
    <row r="230" spans="5:25" x14ac:dyDescent="0.2">
      <c r="E230" s="20"/>
      <c r="F230" s="20"/>
      <c r="G230" s="4">
        <f t="shared" si="13"/>
        <v>0</v>
      </c>
    </row>
    <row r="231" spans="5:25" x14ac:dyDescent="0.2">
      <c r="E231" s="20"/>
      <c r="F231" s="20"/>
      <c r="G231" s="4">
        <f t="shared" si="13"/>
        <v>0</v>
      </c>
    </row>
    <row r="232" spans="5:25" x14ac:dyDescent="0.2">
      <c r="E232" s="20"/>
      <c r="F232" s="20"/>
      <c r="G232" s="4">
        <f t="shared" si="13"/>
        <v>0</v>
      </c>
    </row>
    <row r="233" spans="5:25" x14ac:dyDescent="0.2">
      <c r="E233" s="20"/>
      <c r="F233" s="20"/>
      <c r="G233" s="4">
        <f t="shared" si="13"/>
        <v>0</v>
      </c>
    </row>
    <row r="234" spans="5:25" x14ac:dyDescent="0.2">
      <c r="E234" s="20"/>
      <c r="F234" s="20"/>
      <c r="G234" s="4">
        <f t="shared" si="13"/>
        <v>0</v>
      </c>
    </row>
    <row r="235" spans="5:25" x14ac:dyDescent="0.2">
      <c r="E235" s="20"/>
      <c r="F235" s="20"/>
      <c r="G235" s="4">
        <f t="shared" si="13"/>
        <v>0</v>
      </c>
    </row>
    <row r="236" spans="5:25" x14ac:dyDescent="0.2">
      <c r="E236" s="20"/>
      <c r="F236" s="20"/>
      <c r="G236" s="4">
        <f t="shared" si="13"/>
        <v>0</v>
      </c>
    </row>
    <row r="237" spans="5:25" x14ac:dyDescent="0.2">
      <c r="E237" s="20"/>
      <c r="F237" s="20"/>
      <c r="G237" s="4">
        <f t="shared" si="13"/>
        <v>0</v>
      </c>
    </row>
    <row r="238" spans="5:25" x14ac:dyDescent="0.2">
      <c r="E238" s="20"/>
      <c r="F238" s="20"/>
      <c r="G238" s="4">
        <f t="shared" si="13"/>
        <v>0</v>
      </c>
    </row>
    <row r="239" spans="5:25" x14ac:dyDescent="0.2">
      <c r="E239" s="20"/>
      <c r="F239" s="20"/>
      <c r="G239" s="4">
        <f t="shared" si="13"/>
        <v>0</v>
      </c>
    </row>
    <row r="240" spans="5:25" x14ac:dyDescent="0.2">
      <c r="E240" s="175" t="s">
        <v>49</v>
      </c>
      <c r="G240" s="11">
        <f>SUM(G217:G239)</f>
        <v>0</v>
      </c>
      <c r="H240" s="11">
        <f t="shared" ref="H240:X240" si="14">SUM(H217:H239)</f>
        <v>0</v>
      </c>
      <c r="I240" s="11">
        <f t="shared" si="14"/>
        <v>0</v>
      </c>
      <c r="J240" s="11">
        <f t="shared" si="14"/>
        <v>0</v>
      </c>
      <c r="K240" s="11">
        <f t="shared" si="14"/>
        <v>0</v>
      </c>
      <c r="L240" s="11">
        <f t="shared" si="14"/>
        <v>0</v>
      </c>
      <c r="M240" s="11">
        <f t="shared" si="14"/>
        <v>0</v>
      </c>
      <c r="N240" s="11">
        <f t="shared" si="14"/>
        <v>0</v>
      </c>
      <c r="O240" s="11">
        <f t="shared" si="14"/>
        <v>0</v>
      </c>
      <c r="P240" s="11">
        <f t="shared" si="14"/>
        <v>0</v>
      </c>
      <c r="Q240" s="11">
        <f t="shared" si="14"/>
        <v>0</v>
      </c>
      <c r="R240" s="11">
        <f t="shared" si="14"/>
        <v>0</v>
      </c>
      <c r="S240" s="11">
        <f t="shared" si="14"/>
        <v>0</v>
      </c>
      <c r="T240" s="11">
        <f t="shared" si="14"/>
        <v>0</v>
      </c>
      <c r="U240" s="11">
        <f t="shared" si="14"/>
        <v>0</v>
      </c>
      <c r="V240" s="11">
        <f t="shared" si="14"/>
        <v>0</v>
      </c>
      <c r="W240" s="11">
        <f t="shared" si="14"/>
        <v>0</v>
      </c>
      <c r="X240" s="11">
        <f t="shared" si="14"/>
        <v>0</v>
      </c>
      <c r="Y240" s="11">
        <f>SUM(H240:X240)</f>
        <v>0</v>
      </c>
    </row>
    <row r="241" spans="2:18" x14ac:dyDescent="0.2">
      <c r="E241" s="175" t="s">
        <v>86</v>
      </c>
      <c r="G241" s="11">
        <f>SUM(G19+G49+G69+G90+G105+G121+G150+G165+G186+G201+G216+G240)</f>
        <v>66009.649999999994</v>
      </c>
    </row>
    <row r="243" spans="2:18" x14ac:dyDescent="0.2">
      <c r="C243" s="11"/>
      <c r="E243" s="195" t="s">
        <v>56</v>
      </c>
      <c r="F243" s="175" t="s">
        <v>214</v>
      </c>
      <c r="G243" s="176" t="s">
        <v>62</v>
      </c>
      <c r="H243" s="176" t="s">
        <v>63</v>
      </c>
      <c r="I243" s="176" t="s">
        <v>64</v>
      </c>
      <c r="J243" s="176" t="s">
        <v>69</v>
      </c>
      <c r="K243" s="176" t="s">
        <v>71</v>
      </c>
      <c r="L243" s="176" t="s">
        <v>73</v>
      </c>
      <c r="M243" s="176" t="s">
        <v>219</v>
      </c>
      <c r="N243" s="176" t="s">
        <v>215</v>
      </c>
      <c r="O243" s="255" t="s">
        <v>216</v>
      </c>
      <c r="P243" s="176" t="s">
        <v>217</v>
      </c>
      <c r="Q243" s="176" t="s">
        <v>218</v>
      </c>
    </row>
    <row r="244" spans="2:18" x14ac:dyDescent="0.2">
      <c r="C244" s="11"/>
      <c r="D244" s="4" t="s">
        <v>58</v>
      </c>
    </row>
    <row r="245" spans="2:18" x14ac:dyDescent="0.2">
      <c r="B245" s="175"/>
      <c r="C245" s="11"/>
      <c r="E245" s="174" t="s">
        <v>57</v>
      </c>
      <c r="F245" s="4">
        <f>C4</f>
        <v>24921.87</v>
      </c>
      <c r="G245" s="4">
        <f>C4</f>
        <v>24921.87</v>
      </c>
      <c r="H245" s="4">
        <f>C4</f>
        <v>24921.87</v>
      </c>
      <c r="I245" s="4">
        <f>C4</f>
        <v>24921.87</v>
      </c>
      <c r="J245" s="4">
        <f>C4</f>
        <v>24921.87</v>
      </c>
      <c r="K245" s="4">
        <f>C4</f>
        <v>24921.87</v>
      </c>
      <c r="L245" s="4">
        <f>C4</f>
        <v>24921.87</v>
      </c>
      <c r="M245" s="4">
        <f>C4</f>
        <v>24921.87</v>
      </c>
      <c r="N245" s="42">
        <f>C4</f>
        <v>24921.87</v>
      </c>
      <c r="O245" s="4">
        <f>C4</f>
        <v>24921.87</v>
      </c>
      <c r="P245" s="4">
        <f>C4</f>
        <v>24921.87</v>
      </c>
      <c r="Q245" s="4">
        <f>C4</f>
        <v>24921.87</v>
      </c>
    </row>
    <row r="246" spans="2:18" x14ac:dyDescent="0.2">
      <c r="C246" s="11"/>
      <c r="F246" s="4"/>
    </row>
    <row r="247" spans="2:18" x14ac:dyDescent="0.2">
      <c r="B247" s="20"/>
      <c r="D247" s="4" t="s">
        <v>65</v>
      </c>
      <c r="E247" s="20" t="s">
        <v>276</v>
      </c>
      <c r="F247" s="4">
        <f>F248</f>
        <v>40555.300000000003</v>
      </c>
      <c r="G247" s="4">
        <f>SUM(F247+G248)</f>
        <v>45994.54</v>
      </c>
      <c r="H247" s="4">
        <f t="shared" ref="H247:Q247" si="15">SUM(G247+H248)</f>
        <v>51377.17</v>
      </c>
      <c r="I247" s="4">
        <f t="shared" si="15"/>
        <v>53127.17</v>
      </c>
      <c r="J247" s="4">
        <f t="shared" si="15"/>
        <v>53847.689999999995</v>
      </c>
      <c r="K247" s="4">
        <f t="shared" si="15"/>
        <v>54311.939999999995</v>
      </c>
      <c r="L247" s="4">
        <f t="shared" si="15"/>
        <v>58887.659999999996</v>
      </c>
      <c r="M247" s="4">
        <f t="shared" si="15"/>
        <v>60591.96</v>
      </c>
      <c r="N247" s="4">
        <f t="shared" si="15"/>
        <v>65363.17</v>
      </c>
      <c r="O247" s="4">
        <f t="shared" si="15"/>
        <v>65760.399999999994</v>
      </c>
      <c r="P247" s="4">
        <f t="shared" si="15"/>
        <v>65760.399999999994</v>
      </c>
      <c r="Q247" s="4">
        <f t="shared" si="15"/>
        <v>65760.399999999994</v>
      </c>
    </row>
    <row r="248" spans="2:18" x14ac:dyDescent="0.2">
      <c r="B248" s="20"/>
      <c r="D248" s="4" t="s">
        <v>72</v>
      </c>
      <c r="E248" s="20" t="s">
        <v>277</v>
      </c>
      <c r="F248" s="4">
        <f>C12</f>
        <v>40555.300000000003</v>
      </c>
      <c r="G248" s="4">
        <f>C19</f>
        <v>5439.24</v>
      </c>
      <c r="H248" s="4">
        <f>C24</f>
        <v>5382.63</v>
      </c>
      <c r="I248" s="4">
        <f>C28</f>
        <v>1750</v>
      </c>
      <c r="J248" s="4">
        <f>C51</f>
        <v>720.52</v>
      </c>
      <c r="K248" s="4">
        <f>C57</f>
        <v>464.25</v>
      </c>
      <c r="L248" s="4">
        <f>C62</f>
        <v>4575.7199999999993</v>
      </c>
      <c r="M248" s="4">
        <f>C70</f>
        <v>1704.3</v>
      </c>
      <c r="N248" s="4">
        <f>C75</f>
        <v>4771.21</v>
      </c>
      <c r="O248" s="4">
        <f>C79</f>
        <v>397.23</v>
      </c>
      <c r="P248" s="24">
        <f>C83</f>
        <v>0</v>
      </c>
      <c r="Q248" s="4">
        <f>C99</f>
        <v>0</v>
      </c>
      <c r="R248" s="4">
        <f>SUM(F248:Q248)</f>
        <v>65760.399999999994</v>
      </c>
    </row>
    <row r="249" spans="2:18" x14ac:dyDescent="0.2">
      <c r="B249" s="20"/>
      <c r="D249" s="4" t="s">
        <v>65</v>
      </c>
      <c r="E249" s="20" t="s">
        <v>278</v>
      </c>
      <c r="F249" s="24">
        <f>F250</f>
        <v>2480.42</v>
      </c>
      <c r="G249" s="4">
        <f>SUM(F249+G250)</f>
        <v>19340.760000000002</v>
      </c>
      <c r="H249" s="4">
        <f t="shared" ref="H249:Q249" si="16">SUM(G249+H250)</f>
        <v>26347.880000000005</v>
      </c>
      <c r="I249" s="4">
        <f t="shared" si="16"/>
        <v>35610.600000000006</v>
      </c>
      <c r="J249" s="4">
        <f t="shared" si="16"/>
        <v>40633.530000000006</v>
      </c>
      <c r="K249" s="4">
        <f t="shared" si="16"/>
        <v>43674.91</v>
      </c>
      <c r="L249" s="4">
        <f t="shared" si="16"/>
        <v>54386.22</v>
      </c>
      <c r="M249" s="4">
        <f t="shared" si="16"/>
        <v>58554.81</v>
      </c>
      <c r="N249" s="4">
        <f t="shared" si="16"/>
        <v>62594.71</v>
      </c>
      <c r="O249" s="4">
        <f t="shared" si="16"/>
        <v>76080.959999999992</v>
      </c>
      <c r="P249" s="4">
        <f t="shared" si="16"/>
        <v>76080.959999999992</v>
      </c>
      <c r="Q249" s="4">
        <f t="shared" si="16"/>
        <v>76080.959999999992</v>
      </c>
    </row>
    <row r="250" spans="2:18" x14ac:dyDescent="0.2">
      <c r="D250" s="4" t="s">
        <v>72</v>
      </c>
      <c r="E250" s="20" t="s">
        <v>279</v>
      </c>
      <c r="F250" s="4">
        <f>G19</f>
        <v>2480.42</v>
      </c>
      <c r="G250" s="4">
        <f>G49</f>
        <v>16860.34</v>
      </c>
      <c r="H250" s="4">
        <f>G69</f>
        <v>7007.1200000000008</v>
      </c>
      <c r="I250" s="4">
        <f>G90</f>
        <v>9262.7200000000012</v>
      </c>
      <c r="J250" s="4">
        <f>G105</f>
        <v>5022.9299999999994</v>
      </c>
      <c r="K250" s="4">
        <f>G121</f>
        <v>3041.3799999999997</v>
      </c>
      <c r="L250" s="4">
        <f>G147</f>
        <v>10711.31</v>
      </c>
      <c r="M250" s="4">
        <f>G165</f>
        <v>4168.59</v>
      </c>
      <c r="N250" s="4">
        <f>G186</f>
        <v>4039.9</v>
      </c>
      <c r="O250" s="4">
        <f>G201</f>
        <v>13486.249999999998</v>
      </c>
      <c r="P250" s="4">
        <f>G216</f>
        <v>0</v>
      </c>
      <c r="Q250" s="4">
        <f>G240</f>
        <v>0</v>
      </c>
      <c r="R250" s="4">
        <f>SUM(F250:Q250)</f>
        <v>76080.959999999992</v>
      </c>
    </row>
    <row r="251" spans="2:18" x14ac:dyDescent="0.2">
      <c r="B251" s="20"/>
    </row>
    <row r="252" spans="2:18" x14ac:dyDescent="0.2">
      <c r="E252" s="20" t="s">
        <v>60</v>
      </c>
      <c r="F252" s="14">
        <f>SUM((F245+F247)-F249)</f>
        <v>62996.75</v>
      </c>
      <c r="G252" s="11">
        <f t="shared" ref="G252:Q252" si="17">SUM((G245+G247)-G249)</f>
        <v>51575.65</v>
      </c>
      <c r="H252" s="11">
        <f t="shared" si="17"/>
        <v>49951.159999999989</v>
      </c>
      <c r="I252" s="11">
        <f t="shared" si="17"/>
        <v>42438.439999999988</v>
      </c>
      <c r="J252" s="11">
        <f t="shared" si="17"/>
        <v>38136.029999999992</v>
      </c>
      <c r="K252" s="11">
        <f t="shared" si="17"/>
        <v>35558.899999999994</v>
      </c>
      <c r="L252" s="11">
        <f t="shared" si="17"/>
        <v>29423.309999999998</v>
      </c>
      <c r="M252" s="11">
        <f t="shared" si="17"/>
        <v>26959.020000000004</v>
      </c>
      <c r="N252" s="256">
        <f t="shared" si="17"/>
        <v>27690.329999999994</v>
      </c>
      <c r="O252" s="196">
        <f t="shared" si="17"/>
        <v>14601.309999999998</v>
      </c>
      <c r="P252" s="11">
        <f t="shared" si="17"/>
        <v>14601.309999999998</v>
      </c>
      <c r="Q252" s="256">
        <f t="shared" si="17"/>
        <v>14601.309999999998</v>
      </c>
    </row>
    <row r="253" spans="2:18" x14ac:dyDescent="0.2">
      <c r="N253" s="257"/>
      <c r="O253" s="24"/>
    </row>
    <row r="254" spans="2:18" x14ac:dyDescent="0.2">
      <c r="B254" s="20"/>
      <c r="E254" s="20" t="s">
        <v>293</v>
      </c>
      <c r="F254" s="2">
        <v>42852.65</v>
      </c>
      <c r="G254" s="4">
        <v>11083.55</v>
      </c>
      <c r="H254" s="4">
        <v>9246.23</v>
      </c>
      <c r="I254" s="4">
        <v>1733.51</v>
      </c>
      <c r="J254" s="4">
        <v>22431.1</v>
      </c>
      <c r="K254" s="4">
        <v>19662.23</v>
      </c>
      <c r="L254" s="4">
        <v>13556.13</v>
      </c>
      <c r="M254" s="4">
        <v>11062.35</v>
      </c>
      <c r="N254" s="257">
        <v>11687.2</v>
      </c>
      <c r="O254" s="24">
        <v>8758.98</v>
      </c>
      <c r="P254" s="24"/>
    </row>
    <row r="255" spans="2:18" x14ac:dyDescent="0.2">
      <c r="E255" s="20" t="s">
        <v>294</v>
      </c>
      <c r="F255" s="2">
        <v>20492.099999999999</v>
      </c>
      <c r="G255" s="4">
        <v>40492.1</v>
      </c>
      <c r="H255" s="4">
        <v>40704.93</v>
      </c>
      <c r="I255" s="4">
        <v>40704.93</v>
      </c>
      <c r="J255" s="4">
        <v>15704.93</v>
      </c>
      <c r="K255" s="4">
        <v>15896.67</v>
      </c>
      <c r="L255" s="24">
        <v>15896.67</v>
      </c>
      <c r="M255" s="24">
        <v>15896.67</v>
      </c>
      <c r="N255" s="257">
        <v>16003.13</v>
      </c>
      <c r="O255" s="24">
        <v>6003.13</v>
      </c>
    </row>
    <row r="256" spans="2:18" x14ac:dyDescent="0.2">
      <c r="B256" s="20"/>
      <c r="D256" s="24"/>
      <c r="E256" s="20" t="s">
        <v>280</v>
      </c>
      <c r="F256" s="20">
        <v>348</v>
      </c>
      <c r="G256" s="24"/>
      <c r="H256" s="24"/>
      <c r="I256" s="24"/>
      <c r="K256" s="24"/>
      <c r="L256" s="24"/>
      <c r="M256" s="24"/>
      <c r="N256" s="258" t="s">
        <v>668</v>
      </c>
      <c r="O256" s="24">
        <v>160.80000000000001</v>
      </c>
    </row>
    <row r="257" spans="2:20" x14ac:dyDescent="0.2">
      <c r="E257" s="14" t="s">
        <v>296</v>
      </c>
      <c r="F257" s="14">
        <f>SUM(F254:F255)-F256</f>
        <v>62996.75</v>
      </c>
      <c r="G257" s="11">
        <f>SUM(G254:G255)-G256</f>
        <v>51575.649999999994</v>
      </c>
      <c r="H257" s="11">
        <f t="shared" ref="H257:M257" si="18">SUM(H254:H256)</f>
        <v>49951.16</v>
      </c>
      <c r="I257" s="11">
        <f t="shared" si="18"/>
        <v>42438.44</v>
      </c>
      <c r="J257" s="11">
        <f t="shared" si="18"/>
        <v>38136.03</v>
      </c>
      <c r="K257" s="11">
        <f t="shared" si="18"/>
        <v>35558.9</v>
      </c>
      <c r="L257" s="11">
        <f t="shared" si="18"/>
        <v>29452.799999999999</v>
      </c>
      <c r="M257" s="11">
        <f t="shared" si="18"/>
        <v>26959.02</v>
      </c>
      <c r="N257" s="256">
        <f>SUM(N254:N256)</f>
        <v>27690.33</v>
      </c>
      <c r="O257" s="196">
        <f>SUM(O254:O255)-O256</f>
        <v>14601.310000000001</v>
      </c>
      <c r="P257" s="11">
        <f>SUM(P254:P256)</f>
        <v>0</v>
      </c>
      <c r="Q257" s="256">
        <f>SUM(Q254:Q256)</f>
        <v>0</v>
      </c>
    </row>
    <row r="258" spans="2:20" x14ac:dyDescent="0.2">
      <c r="B258" s="20"/>
      <c r="E258" s="20" t="s">
        <v>280</v>
      </c>
      <c r="F258" s="20"/>
      <c r="K258" s="24" t="s">
        <v>574</v>
      </c>
      <c r="L258" s="4">
        <v>29.49</v>
      </c>
      <c r="O258" s="11"/>
    </row>
    <row r="259" spans="2:20" x14ac:dyDescent="0.2">
      <c r="L259" s="11">
        <f>SUM(L257-L258)</f>
        <v>29423.309999999998</v>
      </c>
    </row>
    <row r="260" spans="2:20" x14ac:dyDescent="0.2">
      <c r="B260" s="20"/>
      <c r="L260" s="24"/>
      <c r="N260" s="24"/>
    </row>
    <row r="261" spans="2:20" x14ac:dyDescent="0.2">
      <c r="E261" s="140" t="s">
        <v>231</v>
      </c>
    </row>
    <row r="263" spans="2:20" x14ac:dyDescent="0.2">
      <c r="E263" s="167" t="s">
        <v>228</v>
      </c>
      <c r="F263" s="14" t="s">
        <v>12</v>
      </c>
      <c r="G263" s="11" t="s">
        <v>230</v>
      </c>
      <c r="H263" s="24" t="s">
        <v>229</v>
      </c>
      <c r="I263" s="24" t="s">
        <v>237</v>
      </c>
      <c r="J263" s="24" t="s">
        <v>90</v>
      </c>
      <c r="K263" s="24" t="s">
        <v>91</v>
      </c>
      <c r="L263" s="24" t="s">
        <v>92</v>
      </c>
      <c r="M263" s="24" t="s">
        <v>93</v>
      </c>
      <c r="N263" s="24" t="s">
        <v>94</v>
      </c>
      <c r="O263" s="24" t="s">
        <v>98</v>
      </c>
      <c r="P263" s="24" t="s">
        <v>102</v>
      </c>
      <c r="Q263" s="258" t="s">
        <v>205</v>
      </c>
      <c r="R263" s="217" t="s">
        <v>206</v>
      </c>
      <c r="S263" s="24" t="s">
        <v>207</v>
      </c>
      <c r="T263" s="4" t="s">
        <v>21</v>
      </c>
    </row>
    <row r="264" spans="2:20" x14ac:dyDescent="0.2">
      <c r="E264" s="20" t="s">
        <v>383</v>
      </c>
      <c r="F264" s="20">
        <v>400</v>
      </c>
      <c r="G264" s="24">
        <f t="shared" ref="G264:G284" si="19">SUM(I264:T264)</f>
        <v>610.82999999999993</v>
      </c>
      <c r="H264" s="141">
        <f>SUM(G264/F264)</f>
        <v>1.5270749999999997</v>
      </c>
      <c r="J264" s="4">
        <v>348.19</v>
      </c>
      <c r="P264" s="4">
        <v>262.64</v>
      </c>
    </row>
    <row r="265" spans="2:20" x14ac:dyDescent="0.2">
      <c r="E265" s="2" t="s">
        <v>51</v>
      </c>
      <c r="F265" s="2">
        <v>12300</v>
      </c>
      <c r="G265" s="4">
        <f t="shared" si="19"/>
        <v>10871.199999999999</v>
      </c>
      <c r="H265" s="141">
        <f>SUM(G265/F265)</f>
        <v>0.88383739837398367</v>
      </c>
      <c r="I265" s="4">
        <f>SUM(H19+I19)</f>
        <v>911.08999999999992</v>
      </c>
      <c r="J265" s="24">
        <f>SUM(H49+I49)-G264</f>
        <v>1486.1100000000001</v>
      </c>
      <c r="K265" s="4">
        <v>1122</v>
      </c>
      <c r="L265" s="4">
        <f>SUM(H90+I90)</f>
        <v>1028.27</v>
      </c>
      <c r="M265" s="4">
        <f>SUM(I90+H90)</f>
        <v>1028.27</v>
      </c>
      <c r="N265" s="3">
        <v>1028.27</v>
      </c>
      <c r="O265" s="4">
        <v>1028.27</v>
      </c>
      <c r="P265" s="4">
        <v>1067.56</v>
      </c>
      <c r="Q265" s="4">
        <v>1103.8</v>
      </c>
      <c r="R265" s="4">
        <v>1067.56</v>
      </c>
      <c r="S265" s="4">
        <f>SUM(R19+S19)</f>
        <v>0</v>
      </c>
      <c r="T265" s="4">
        <f>SUM(S19+T19)</f>
        <v>0</v>
      </c>
    </row>
    <row r="266" spans="2:20" x14ac:dyDescent="0.2">
      <c r="E266" s="20" t="s">
        <v>292</v>
      </c>
      <c r="F266" s="2">
        <v>882</v>
      </c>
      <c r="G266" s="4">
        <f t="shared" si="19"/>
        <v>717.34</v>
      </c>
      <c r="H266" s="141">
        <f t="shared" ref="H266:H284" si="20">SUM(G266/F266)</f>
        <v>0.81331065759637189</v>
      </c>
      <c r="I266" s="4">
        <f>L19</f>
        <v>61.849999999999994</v>
      </c>
      <c r="J266" s="4">
        <f>L49</f>
        <v>59.150000000000006</v>
      </c>
      <c r="K266" s="4">
        <f>L69</f>
        <v>99.449999999999989</v>
      </c>
      <c r="L266" s="4">
        <f>L90</f>
        <v>59.150000000000006</v>
      </c>
      <c r="M266" s="4">
        <v>3</v>
      </c>
      <c r="N266" s="3">
        <f>L121</f>
        <v>119.2</v>
      </c>
      <c r="O266" s="4">
        <f>L147</f>
        <v>67.800000000000011</v>
      </c>
      <c r="P266" s="4">
        <f>L165</f>
        <v>92.75</v>
      </c>
      <c r="Q266" s="4">
        <f>L186</f>
        <v>82.85</v>
      </c>
      <c r="R266" s="4">
        <f>L201</f>
        <v>72.14</v>
      </c>
      <c r="S266" s="4">
        <f>V19</f>
        <v>0</v>
      </c>
      <c r="T266" s="4">
        <f>W19</f>
        <v>0</v>
      </c>
    </row>
    <row r="267" spans="2:20" x14ac:dyDescent="0.2">
      <c r="B267" s="14"/>
      <c r="E267" s="2" t="s">
        <v>192</v>
      </c>
      <c r="F267" s="2">
        <v>650</v>
      </c>
      <c r="G267" s="4">
        <f t="shared" si="19"/>
        <v>645</v>
      </c>
      <c r="H267" s="173">
        <f t="shared" si="20"/>
        <v>0.99230769230769234</v>
      </c>
      <c r="I267" s="4">
        <f>O19</f>
        <v>0</v>
      </c>
      <c r="J267" s="4">
        <f>O49</f>
        <v>330</v>
      </c>
      <c r="K267" s="4">
        <f>O69</f>
        <v>0</v>
      </c>
      <c r="L267" s="4">
        <f>O90</f>
        <v>0</v>
      </c>
      <c r="M267" s="4">
        <f>O105</f>
        <v>315</v>
      </c>
      <c r="N267" s="3">
        <f>O121</f>
        <v>0</v>
      </c>
      <c r="O267" s="4">
        <f>O147</f>
        <v>0</v>
      </c>
      <c r="P267" s="4">
        <f>O165</f>
        <v>0</v>
      </c>
      <c r="Q267" s="4">
        <f>O186</f>
        <v>0</v>
      </c>
      <c r="R267" s="4">
        <f>O201</f>
        <v>0</v>
      </c>
      <c r="S267" s="4">
        <f>O216</f>
        <v>0</v>
      </c>
      <c r="T267" s="4">
        <f>O240</f>
        <v>0</v>
      </c>
    </row>
    <row r="268" spans="2:20" x14ac:dyDescent="0.2">
      <c r="E268" s="20" t="s">
        <v>233</v>
      </c>
      <c r="F268" s="2">
        <v>721</v>
      </c>
      <c r="G268" s="4">
        <f t="shared" si="19"/>
        <v>770.02</v>
      </c>
      <c r="H268" s="182">
        <f t="shared" si="20"/>
        <v>1.0679889042995838</v>
      </c>
      <c r="I268" s="4">
        <f>M19</f>
        <v>0</v>
      </c>
      <c r="J268" s="4">
        <f>M49</f>
        <v>581.65</v>
      </c>
      <c r="K268" s="4">
        <f>M69</f>
        <v>121.37</v>
      </c>
      <c r="L268" s="4">
        <f>M90</f>
        <v>35</v>
      </c>
      <c r="M268" s="4">
        <f>M105</f>
        <v>0</v>
      </c>
      <c r="N268" s="3">
        <f>M121</f>
        <v>0</v>
      </c>
      <c r="O268" s="4">
        <f>M147</f>
        <v>0</v>
      </c>
      <c r="P268" s="4">
        <f>M165</f>
        <v>0</v>
      </c>
      <c r="Q268" s="4">
        <f>M186</f>
        <v>32</v>
      </c>
      <c r="R268" s="4">
        <f>M201</f>
        <v>0</v>
      </c>
      <c r="S268" s="4">
        <f>M216</f>
        <v>0</v>
      </c>
      <c r="T268" s="4">
        <f>M240</f>
        <v>0</v>
      </c>
    </row>
    <row r="269" spans="2:20" x14ac:dyDescent="0.2">
      <c r="E269" s="2" t="s">
        <v>11</v>
      </c>
      <c r="F269" s="2">
        <v>1400</v>
      </c>
      <c r="G269" s="4">
        <f t="shared" si="19"/>
        <v>868.42</v>
      </c>
      <c r="H269" s="182">
        <f t="shared" si="20"/>
        <v>0.62029999999999996</v>
      </c>
      <c r="I269" s="24">
        <f>J19</f>
        <v>0</v>
      </c>
      <c r="J269" s="4">
        <f>J49</f>
        <v>868.42</v>
      </c>
      <c r="K269" s="4">
        <f>J69</f>
        <v>0</v>
      </c>
      <c r="L269" s="4">
        <f>J90</f>
        <v>0</v>
      </c>
      <c r="M269" s="4">
        <f>J105</f>
        <v>0</v>
      </c>
      <c r="N269" s="3">
        <f>J121</f>
        <v>0</v>
      </c>
      <c r="O269" s="4">
        <f>J147</f>
        <v>0</v>
      </c>
      <c r="P269" s="4">
        <f>J165</f>
        <v>0</v>
      </c>
      <c r="Q269" s="4">
        <f>J186</f>
        <v>0</v>
      </c>
      <c r="R269" s="4">
        <f>J201</f>
        <v>0</v>
      </c>
      <c r="S269" s="4">
        <f>J216</f>
        <v>0</v>
      </c>
      <c r="T269" s="4">
        <f>J240</f>
        <v>0</v>
      </c>
    </row>
    <row r="270" spans="2:20" x14ac:dyDescent="0.2">
      <c r="E270" s="2" t="s">
        <v>195</v>
      </c>
      <c r="F270" s="2">
        <v>450</v>
      </c>
      <c r="G270" s="4">
        <f t="shared" si="19"/>
        <v>285</v>
      </c>
      <c r="H270" s="182">
        <f t="shared" si="20"/>
        <v>0.6333333333333333</v>
      </c>
      <c r="I270" s="4">
        <f>N19</f>
        <v>0</v>
      </c>
      <c r="J270" s="4">
        <f>N49</f>
        <v>285</v>
      </c>
      <c r="K270" s="4">
        <f>N69</f>
        <v>0</v>
      </c>
      <c r="L270" s="4">
        <f>N90</f>
        <v>0</v>
      </c>
      <c r="M270" s="4">
        <f>N105</f>
        <v>0</v>
      </c>
      <c r="N270" s="3">
        <f>N121</f>
        <v>0</v>
      </c>
      <c r="O270" s="4">
        <f>N147</f>
        <v>0</v>
      </c>
      <c r="P270" s="4">
        <f>N165</f>
        <v>0</v>
      </c>
      <c r="Q270" s="4">
        <f>N186</f>
        <v>0</v>
      </c>
      <c r="R270" s="4">
        <f>N201</f>
        <v>0</v>
      </c>
      <c r="S270" s="4">
        <f>N216</f>
        <v>0</v>
      </c>
      <c r="T270" s="4">
        <f>N240</f>
        <v>0</v>
      </c>
    </row>
    <row r="271" spans="2:20" x14ac:dyDescent="0.2">
      <c r="E271" s="2" t="s">
        <v>193</v>
      </c>
      <c r="F271" s="2">
        <v>75</v>
      </c>
      <c r="G271" s="4">
        <f t="shared" si="19"/>
        <v>0</v>
      </c>
      <c r="H271" s="182">
        <f t="shared" si="20"/>
        <v>0</v>
      </c>
      <c r="N271" s="3"/>
    </row>
    <row r="272" spans="2:20" x14ac:dyDescent="0.2">
      <c r="E272" s="20" t="s">
        <v>300</v>
      </c>
      <c r="F272" s="2">
        <v>0</v>
      </c>
      <c r="G272" s="4">
        <f t="shared" si="19"/>
        <v>0</v>
      </c>
      <c r="H272" s="182" t="e">
        <f t="shared" si="20"/>
        <v>#DIV/0!</v>
      </c>
      <c r="N272" s="3"/>
    </row>
    <row r="273" spans="5:24" x14ac:dyDescent="0.2">
      <c r="E273" s="2" t="s">
        <v>78</v>
      </c>
      <c r="F273" s="2">
        <v>400</v>
      </c>
      <c r="G273" s="4">
        <f t="shared" si="19"/>
        <v>295</v>
      </c>
      <c r="H273" s="183">
        <f t="shared" si="20"/>
        <v>0.73750000000000004</v>
      </c>
      <c r="I273" s="4">
        <f>K19</f>
        <v>28</v>
      </c>
      <c r="J273" s="4">
        <f>K49</f>
        <v>61</v>
      </c>
      <c r="K273" s="4">
        <f>K69</f>
        <v>28</v>
      </c>
      <c r="L273" s="4">
        <f>K90</f>
        <v>28</v>
      </c>
      <c r="M273" s="4">
        <f>K105</f>
        <v>28</v>
      </c>
      <c r="N273" s="3">
        <f>K121</f>
        <v>10</v>
      </c>
      <c r="O273" s="4">
        <f>K147</f>
        <v>28</v>
      </c>
      <c r="P273" s="4">
        <f>K165</f>
        <v>28</v>
      </c>
      <c r="Q273" s="4">
        <f>K186</f>
        <v>28</v>
      </c>
      <c r="R273" s="4">
        <f>K201</f>
        <v>28</v>
      </c>
      <c r="S273" s="4">
        <f>K216</f>
        <v>0</v>
      </c>
      <c r="T273" s="4">
        <f>K240</f>
        <v>0</v>
      </c>
    </row>
    <row r="274" spans="5:24" x14ac:dyDescent="0.2">
      <c r="E274" s="2" t="s">
        <v>31</v>
      </c>
      <c r="F274" s="2">
        <v>500</v>
      </c>
      <c r="G274" s="4">
        <f t="shared" si="19"/>
        <v>535</v>
      </c>
      <c r="H274" s="183">
        <f t="shared" si="20"/>
        <v>1.07</v>
      </c>
      <c r="I274" s="4">
        <f>R19</f>
        <v>0</v>
      </c>
      <c r="J274" s="4">
        <f>R49</f>
        <v>0</v>
      </c>
      <c r="K274" s="4">
        <f>R69</f>
        <v>0</v>
      </c>
      <c r="L274" s="4">
        <f>R90</f>
        <v>0</v>
      </c>
      <c r="M274" s="4">
        <f>R105</f>
        <v>0</v>
      </c>
      <c r="N274" s="3">
        <f>R121</f>
        <v>20</v>
      </c>
      <c r="O274" s="4">
        <f>R147</f>
        <v>65</v>
      </c>
      <c r="P274" s="4">
        <f>R165</f>
        <v>0</v>
      </c>
      <c r="Q274" s="4">
        <f>R186</f>
        <v>425</v>
      </c>
      <c r="R274" s="4">
        <f>R201</f>
        <v>25</v>
      </c>
      <c r="S274" s="4">
        <f>R216</f>
        <v>0</v>
      </c>
      <c r="T274" s="4">
        <f>R240</f>
        <v>0</v>
      </c>
    </row>
    <row r="275" spans="5:24" x14ac:dyDescent="0.2">
      <c r="E275" s="2" t="s">
        <v>196</v>
      </c>
      <c r="F275" s="2">
        <v>2500</v>
      </c>
      <c r="G275" s="4">
        <f t="shared" si="19"/>
        <v>3030</v>
      </c>
      <c r="H275" s="182">
        <f t="shared" si="20"/>
        <v>1.212</v>
      </c>
      <c r="I275" s="4">
        <f>R49</f>
        <v>0</v>
      </c>
      <c r="J275" s="4">
        <f>S49</f>
        <v>0</v>
      </c>
      <c r="K275" s="4">
        <f>S69</f>
        <v>410</v>
      </c>
      <c r="L275" s="4">
        <f>S90</f>
        <v>820</v>
      </c>
      <c r="M275" s="4">
        <f>S105</f>
        <v>570</v>
      </c>
      <c r="N275" s="3">
        <f>S121</f>
        <v>0</v>
      </c>
      <c r="O275" s="4">
        <f>S147</f>
        <v>410</v>
      </c>
      <c r="P275" s="4">
        <f>S165</f>
        <v>410</v>
      </c>
      <c r="Q275" s="4">
        <f>S186</f>
        <v>410</v>
      </c>
      <c r="R275" s="4">
        <f>S201</f>
        <v>0</v>
      </c>
      <c r="S275" s="4">
        <f>S216</f>
        <v>0</v>
      </c>
      <c r="T275" s="4">
        <f>S240</f>
        <v>0</v>
      </c>
    </row>
    <row r="276" spans="5:24" x14ac:dyDescent="0.2">
      <c r="E276" s="2" t="s">
        <v>197</v>
      </c>
      <c r="F276" s="2">
        <v>1400</v>
      </c>
      <c r="G276" s="4">
        <f t="shared" si="19"/>
        <v>1930</v>
      </c>
      <c r="H276" s="183">
        <f t="shared" si="20"/>
        <v>1.3785714285714286</v>
      </c>
      <c r="I276" s="4">
        <f>S19</f>
        <v>0</v>
      </c>
      <c r="J276" s="4">
        <f>T49</f>
        <v>160</v>
      </c>
      <c r="K276" s="4">
        <f>T69</f>
        <v>230</v>
      </c>
      <c r="L276" s="4">
        <f>T90</f>
        <v>460</v>
      </c>
      <c r="M276" s="4">
        <f>T105</f>
        <v>230</v>
      </c>
      <c r="N276" s="3">
        <f>T121</f>
        <v>0</v>
      </c>
      <c r="O276" s="4">
        <f>T147</f>
        <v>230</v>
      </c>
      <c r="P276" s="4">
        <f>T165</f>
        <v>230</v>
      </c>
      <c r="Q276" s="4">
        <f>T186</f>
        <v>230</v>
      </c>
      <c r="R276" s="4">
        <f>T201</f>
        <v>160</v>
      </c>
      <c r="S276" s="4">
        <f>T216</f>
        <v>0</v>
      </c>
      <c r="T276" s="4">
        <f>T240</f>
        <v>0</v>
      </c>
    </row>
    <row r="277" spans="5:24" x14ac:dyDescent="0.2">
      <c r="E277" s="20" t="s">
        <v>356</v>
      </c>
      <c r="F277" s="2">
        <v>5350</v>
      </c>
      <c r="G277" s="4">
        <f t="shared" si="19"/>
        <v>5916.5</v>
      </c>
      <c r="H277" s="182">
        <f t="shared" si="20"/>
        <v>1.1058878504672898</v>
      </c>
      <c r="I277" s="4">
        <f>U19</f>
        <v>645.14</v>
      </c>
      <c r="J277" s="4">
        <f>U49</f>
        <v>480.14000000000004</v>
      </c>
      <c r="K277" s="4">
        <f>U69</f>
        <v>978.09999999999991</v>
      </c>
      <c r="L277" s="4">
        <f>U90</f>
        <v>457.84999999999997</v>
      </c>
      <c r="M277" s="4">
        <f>U105</f>
        <v>665</v>
      </c>
      <c r="N277" s="3">
        <f>U121</f>
        <v>527.97</v>
      </c>
      <c r="O277" s="4">
        <f>U147</f>
        <v>435.45</v>
      </c>
      <c r="P277" s="4">
        <f>U165</f>
        <v>818.63</v>
      </c>
      <c r="Q277" s="4">
        <f>U186</f>
        <v>224.85000000000002</v>
      </c>
      <c r="R277" s="4">
        <f>U201</f>
        <v>683.37000000000012</v>
      </c>
      <c r="S277" s="4">
        <f>U216</f>
        <v>0</v>
      </c>
      <c r="T277" s="4">
        <f>U240</f>
        <v>0</v>
      </c>
    </row>
    <row r="278" spans="5:24" x14ac:dyDescent="0.2">
      <c r="E278" s="20" t="s">
        <v>501</v>
      </c>
      <c r="F278" s="2">
        <v>0</v>
      </c>
      <c r="G278" s="4">
        <f t="shared" si="19"/>
        <v>0</v>
      </c>
      <c r="H278" s="182" t="e">
        <f t="shared" si="20"/>
        <v>#DIV/0!</v>
      </c>
      <c r="M278" s="4">
        <v>0</v>
      </c>
      <c r="N278" s="3"/>
    </row>
    <row r="279" spans="5:24" x14ac:dyDescent="0.2">
      <c r="E279" s="20" t="s">
        <v>308</v>
      </c>
      <c r="F279" s="2">
        <v>300</v>
      </c>
      <c r="G279" s="4">
        <f t="shared" si="19"/>
        <v>797.44999999999993</v>
      </c>
      <c r="H279" s="182">
        <f t="shared" si="20"/>
        <v>2.6581666666666663</v>
      </c>
      <c r="I279" s="4">
        <f>V19</f>
        <v>0</v>
      </c>
      <c r="J279" s="4">
        <f>V49</f>
        <v>678.56</v>
      </c>
      <c r="L279" s="4">
        <f>V90</f>
        <v>0</v>
      </c>
      <c r="M279" s="4">
        <v>0</v>
      </c>
      <c r="N279" s="3">
        <f>V121</f>
        <v>30</v>
      </c>
      <c r="O279" s="4">
        <f>V147</f>
        <v>64.400000000000006</v>
      </c>
      <c r="P279" s="4">
        <f>V165</f>
        <v>24.49</v>
      </c>
      <c r="Q279" s="4">
        <f>V186</f>
        <v>0</v>
      </c>
      <c r="S279" s="4">
        <f>V216</f>
        <v>0</v>
      </c>
      <c r="T279" s="4">
        <v>0</v>
      </c>
    </row>
    <row r="280" spans="5:24" x14ac:dyDescent="0.2">
      <c r="E280" s="2" t="s">
        <v>194</v>
      </c>
      <c r="F280" s="2">
        <v>1500</v>
      </c>
      <c r="G280" s="4">
        <f t="shared" si="19"/>
        <v>0</v>
      </c>
      <c r="H280" s="183">
        <f t="shared" si="20"/>
        <v>0</v>
      </c>
      <c r="L280" s="24"/>
      <c r="N280" s="3"/>
    </row>
    <row r="281" spans="5:24" x14ac:dyDescent="0.2">
      <c r="E281" s="2" t="s">
        <v>200</v>
      </c>
      <c r="F281" s="2">
        <v>5150</v>
      </c>
      <c r="G281" s="4">
        <f t="shared" si="19"/>
        <v>4475.3900000000003</v>
      </c>
      <c r="H281" s="183">
        <f t="shared" si="20"/>
        <v>0.86900776699029136</v>
      </c>
      <c r="I281" s="4">
        <f>P19</f>
        <v>423.85999999999996</v>
      </c>
      <c r="J281" s="4">
        <f>P49</f>
        <v>379.82000000000005</v>
      </c>
      <c r="K281" s="4">
        <f>P69</f>
        <v>592.31000000000006</v>
      </c>
      <c r="L281" s="4">
        <f>P90</f>
        <v>314.73</v>
      </c>
      <c r="M281" s="4">
        <f>P105</f>
        <v>303.23</v>
      </c>
      <c r="N281" s="3">
        <f>P121</f>
        <v>587.09</v>
      </c>
      <c r="O281" s="4">
        <f>P147</f>
        <v>353.06</v>
      </c>
      <c r="P281" s="4">
        <f>P165</f>
        <v>380.03999999999996</v>
      </c>
      <c r="Q281" s="4">
        <f>P186</f>
        <v>678.21</v>
      </c>
      <c r="R281" s="4">
        <f>P201</f>
        <v>463.03999999999996</v>
      </c>
      <c r="S281" s="4">
        <f>P216</f>
        <v>0</v>
      </c>
      <c r="T281" s="4">
        <f>P240</f>
        <v>0</v>
      </c>
    </row>
    <row r="282" spans="5:24" x14ac:dyDescent="0.2">
      <c r="E282" s="20" t="s">
        <v>315</v>
      </c>
      <c r="F282" s="2">
        <v>650</v>
      </c>
      <c r="G282" s="4">
        <f t="shared" si="19"/>
        <v>438.78999999999996</v>
      </c>
      <c r="H282" s="182">
        <f t="shared" si="20"/>
        <v>0.67506153846153838</v>
      </c>
      <c r="I282" s="4">
        <f>W19</f>
        <v>0</v>
      </c>
      <c r="J282" s="4">
        <f>W49</f>
        <v>0</v>
      </c>
      <c r="K282" s="4">
        <f>W69</f>
        <v>0</v>
      </c>
      <c r="L282" s="4">
        <f>W90</f>
        <v>0</v>
      </c>
      <c r="M282" s="4">
        <f>W105</f>
        <v>0</v>
      </c>
      <c r="N282" s="3">
        <f>W121</f>
        <v>0</v>
      </c>
      <c r="O282" s="4">
        <f>W147</f>
        <v>243.79</v>
      </c>
      <c r="P282" s="4">
        <f>W165</f>
        <v>195</v>
      </c>
      <c r="Q282" s="4">
        <f>W186</f>
        <v>0</v>
      </c>
      <c r="R282" s="4">
        <f>W201</f>
        <v>0</v>
      </c>
      <c r="S282" s="4">
        <f>W216</f>
        <v>0</v>
      </c>
      <c r="T282" s="4">
        <f>W240</f>
        <v>0</v>
      </c>
    </row>
    <row r="283" spans="5:24" x14ac:dyDescent="0.2">
      <c r="E283" s="2" t="s">
        <v>26</v>
      </c>
      <c r="G283" s="4">
        <f t="shared" si="19"/>
        <v>0</v>
      </c>
      <c r="H283" s="183" t="e">
        <f t="shared" si="20"/>
        <v>#DIV/0!</v>
      </c>
      <c r="K283" s="4">
        <v>0</v>
      </c>
      <c r="N283" s="3"/>
    </row>
    <row r="284" spans="5:24" x14ac:dyDescent="0.2">
      <c r="E284" s="14" t="s">
        <v>100</v>
      </c>
      <c r="F284" s="140">
        <f>SUM(F264:F283)</f>
        <v>34628</v>
      </c>
      <c r="G284" s="196">
        <f t="shared" si="19"/>
        <v>32185.94</v>
      </c>
      <c r="H284" s="181">
        <f t="shared" si="20"/>
        <v>0.92947730160563702</v>
      </c>
      <c r="I284" s="11">
        <f>SUM(I265:I283)</f>
        <v>2069.94</v>
      </c>
      <c r="J284" s="11">
        <f>SUM(J264:J283)</f>
        <v>5718.0400000000009</v>
      </c>
      <c r="K284" s="11">
        <f t="shared" ref="K284:X284" si="21">SUM(K265:K283)</f>
        <v>3581.23</v>
      </c>
      <c r="L284" s="11">
        <f t="shared" si="21"/>
        <v>3203</v>
      </c>
      <c r="M284" s="11">
        <f t="shared" si="21"/>
        <v>3142.5</v>
      </c>
      <c r="N284" s="46">
        <f t="shared" si="21"/>
        <v>2322.5300000000002</v>
      </c>
      <c r="O284" s="11">
        <f t="shared" si="21"/>
        <v>2925.77</v>
      </c>
      <c r="P284" s="11">
        <f>SUM(P264:P283)</f>
        <v>3509.1099999999997</v>
      </c>
      <c r="Q284" s="11">
        <f t="shared" si="21"/>
        <v>3214.7099999999996</v>
      </c>
      <c r="R284" s="11">
        <f t="shared" si="21"/>
        <v>2499.11</v>
      </c>
      <c r="S284" s="11">
        <f t="shared" si="21"/>
        <v>0</v>
      </c>
      <c r="T284" s="11">
        <f t="shared" si="21"/>
        <v>0</v>
      </c>
      <c r="U284" s="4">
        <f t="shared" si="21"/>
        <v>0</v>
      </c>
      <c r="V284" s="4">
        <f t="shared" si="21"/>
        <v>0</v>
      </c>
      <c r="W284" s="4">
        <f t="shared" si="21"/>
        <v>0</v>
      </c>
      <c r="X284" s="4">
        <f t="shared" si="21"/>
        <v>0</v>
      </c>
    </row>
    <row r="285" spans="5:24" x14ac:dyDescent="0.2">
      <c r="E285" s="14"/>
      <c r="F285" s="14" t="s">
        <v>46</v>
      </c>
      <c r="G285" s="11"/>
      <c r="I285" s="4">
        <f>SUM(I284)</f>
        <v>2069.94</v>
      </c>
      <c r="J285" s="4">
        <f>SUM(I285+J284)</f>
        <v>7787.9800000000014</v>
      </c>
      <c r="K285" s="4">
        <f t="shared" ref="K285:T285" si="22">SUM(J285+K284)</f>
        <v>11369.210000000001</v>
      </c>
      <c r="L285" s="4">
        <f t="shared" si="22"/>
        <v>14572.210000000001</v>
      </c>
      <c r="M285" s="4">
        <f t="shared" si="22"/>
        <v>17714.71</v>
      </c>
      <c r="N285" s="3">
        <f t="shared" si="22"/>
        <v>20037.239999999998</v>
      </c>
      <c r="O285" s="4">
        <f t="shared" si="22"/>
        <v>22963.01</v>
      </c>
      <c r="P285" s="4">
        <f t="shared" si="22"/>
        <v>26472.12</v>
      </c>
      <c r="Q285" s="4">
        <f>SUM(P285+Q284)</f>
        <v>29686.829999999998</v>
      </c>
      <c r="R285" s="4">
        <f t="shared" si="22"/>
        <v>32185.94</v>
      </c>
      <c r="S285" s="4">
        <f t="shared" si="22"/>
        <v>32185.94</v>
      </c>
      <c r="T285" s="4">
        <f t="shared" si="22"/>
        <v>32185.94</v>
      </c>
    </row>
    <row r="286" spans="5:24" x14ac:dyDescent="0.2">
      <c r="E286" s="140" t="s">
        <v>232</v>
      </c>
      <c r="F286" s="14" t="s">
        <v>203</v>
      </c>
      <c r="G286" s="11" t="s">
        <v>87</v>
      </c>
      <c r="I286" s="11" t="s">
        <v>22</v>
      </c>
      <c r="J286" s="11" t="s">
        <v>13</v>
      </c>
      <c r="K286" s="11" t="s">
        <v>23</v>
      </c>
      <c r="L286" s="11" t="s">
        <v>24</v>
      </c>
      <c r="M286" s="11" t="s">
        <v>14</v>
      </c>
      <c r="N286" s="11" t="s">
        <v>15</v>
      </c>
      <c r="O286" s="11" t="s">
        <v>16</v>
      </c>
      <c r="P286" s="11" t="s">
        <v>17</v>
      </c>
      <c r="Q286" s="11" t="s">
        <v>18</v>
      </c>
      <c r="R286" s="11" t="s">
        <v>19</v>
      </c>
      <c r="S286" s="11" t="s">
        <v>20</v>
      </c>
      <c r="T286" s="256" t="s">
        <v>21</v>
      </c>
    </row>
    <row r="288" spans="5:24" x14ac:dyDescent="0.2">
      <c r="E288" s="20" t="s">
        <v>289</v>
      </c>
      <c r="F288" s="2">
        <v>0</v>
      </c>
      <c r="G288" s="4">
        <f>SUM(I288:T288)</f>
        <v>0</v>
      </c>
      <c r="H288" s="24"/>
      <c r="M288" s="24"/>
      <c r="Q288" s="24" t="s">
        <v>113</v>
      </c>
    </row>
    <row r="289" spans="3:20" x14ac:dyDescent="0.2">
      <c r="E289" s="20" t="s">
        <v>318</v>
      </c>
      <c r="F289" s="2">
        <v>600</v>
      </c>
      <c r="G289" s="4">
        <f t="shared" ref="G289:G292" si="23">SUM(I289:T289)</f>
        <v>0</v>
      </c>
      <c r="H289" s="24"/>
      <c r="N289" s="24"/>
      <c r="O289" s="24"/>
      <c r="P289" s="24"/>
    </row>
    <row r="290" spans="3:20" x14ac:dyDescent="0.2">
      <c r="E290" s="20" t="s">
        <v>290</v>
      </c>
      <c r="F290" s="2">
        <v>300</v>
      </c>
      <c r="G290" s="4">
        <f t="shared" si="23"/>
        <v>0</v>
      </c>
    </row>
    <row r="291" spans="3:20" ht="12.75" x14ac:dyDescent="0.2">
      <c r="C291"/>
      <c r="E291" s="20" t="s">
        <v>314</v>
      </c>
      <c r="F291" s="2">
        <v>1500</v>
      </c>
      <c r="G291" s="4">
        <f t="shared" si="23"/>
        <v>1360</v>
      </c>
      <c r="K291" s="24"/>
      <c r="N291" s="3"/>
      <c r="O291" s="4">
        <v>1360</v>
      </c>
    </row>
    <row r="292" spans="3:20" ht="12.75" x14ac:dyDescent="0.2">
      <c r="C292"/>
      <c r="E292" s="20" t="s">
        <v>316</v>
      </c>
      <c r="F292" s="2">
        <v>0</v>
      </c>
      <c r="G292" s="4">
        <f t="shared" si="23"/>
        <v>0</v>
      </c>
    </row>
    <row r="293" spans="3:20" ht="12.75" x14ac:dyDescent="0.2">
      <c r="C293"/>
      <c r="E293" s="2" t="s">
        <v>201</v>
      </c>
      <c r="F293" s="2">
        <v>6750</v>
      </c>
      <c r="G293" s="24">
        <f>SUM(J293:T293)</f>
        <v>22980.639999999999</v>
      </c>
      <c r="H293" s="141">
        <f t="shared" ref="H293:H296" si="24">SUM(G293/F293)</f>
        <v>3.4045392592592592</v>
      </c>
      <c r="J293" s="4">
        <v>4008.37</v>
      </c>
      <c r="K293" s="4">
        <v>1162.8900000000001</v>
      </c>
      <c r="L293" s="151">
        <f>Q90</f>
        <v>5547.82</v>
      </c>
      <c r="M293" s="4">
        <f>Q105</f>
        <v>1500</v>
      </c>
      <c r="N293" s="3">
        <v>601.4</v>
      </c>
      <c r="O293" s="24"/>
      <c r="P293" s="4">
        <f>Q165</f>
        <v>498.47999999999996</v>
      </c>
      <c r="Q293" s="4">
        <v>547.67999999999995</v>
      </c>
      <c r="R293" s="4">
        <f>Q201</f>
        <v>9114</v>
      </c>
    </row>
    <row r="294" spans="3:20" ht="12.75" x14ac:dyDescent="0.2">
      <c r="C294"/>
      <c r="E294" s="14" t="s">
        <v>4</v>
      </c>
      <c r="F294" s="140">
        <f>SUM(F288:F293)</f>
        <v>9150</v>
      </c>
      <c r="G294" s="196">
        <f>SUM(G288:G293)</f>
        <v>24340.639999999999</v>
      </c>
      <c r="H294" s="203">
        <f t="shared" si="24"/>
        <v>2.6601792349726776</v>
      </c>
      <c r="I294" s="11">
        <f t="shared" ref="I294:T294" si="25">SUM(I288:I293)</f>
        <v>0</v>
      </c>
      <c r="J294" s="11">
        <f t="shared" si="25"/>
        <v>4008.37</v>
      </c>
      <c r="K294" s="11">
        <f t="shared" si="25"/>
        <v>1162.8900000000001</v>
      </c>
      <c r="L294" s="11">
        <f t="shared" si="25"/>
        <v>5547.82</v>
      </c>
      <c r="M294" s="11">
        <f t="shared" si="25"/>
        <v>1500</v>
      </c>
      <c r="N294" s="46">
        <f t="shared" si="25"/>
        <v>601.4</v>
      </c>
      <c r="O294" s="11">
        <f t="shared" si="25"/>
        <v>1360</v>
      </c>
      <c r="P294" s="11">
        <f t="shared" si="25"/>
        <v>498.47999999999996</v>
      </c>
      <c r="Q294" s="11">
        <f t="shared" si="25"/>
        <v>547.67999999999995</v>
      </c>
      <c r="R294" s="11">
        <f t="shared" si="25"/>
        <v>9114</v>
      </c>
      <c r="S294" s="11">
        <f t="shared" si="25"/>
        <v>0</v>
      </c>
      <c r="T294" s="11">
        <f t="shared" si="25"/>
        <v>0</v>
      </c>
    </row>
    <row r="295" spans="3:20" ht="12.75" x14ac:dyDescent="0.2">
      <c r="C295"/>
      <c r="E295" s="20" t="s">
        <v>630</v>
      </c>
      <c r="F295" s="2">
        <v>6750</v>
      </c>
      <c r="G295" s="24">
        <f>SUM(I295:T295)</f>
        <v>12221.240000000002</v>
      </c>
      <c r="H295" s="24"/>
      <c r="I295" s="24">
        <f>Q19</f>
        <v>290</v>
      </c>
      <c r="J295" s="4">
        <v>5000</v>
      </c>
      <c r="K295" s="4">
        <v>1750</v>
      </c>
      <c r="N295" s="151"/>
      <c r="O295" s="4">
        <v>5081.29</v>
      </c>
      <c r="Q295" s="24">
        <v>99.95</v>
      </c>
    </row>
    <row r="296" spans="3:20" ht="12.75" x14ac:dyDescent="0.2">
      <c r="C296"/>
      <c r="E296" s="14" t="s">
        <v>204</v>
      </c>
      <c r="F296" s="140">
        <f>SUM(F284+F295+F294)</f>
        <v>50528</v>
      </c>
      <c r="G296" s="196">
        <f>SUM(G284+G294+G295)</f>
        <v>68747.820000000007</v>
      </c>
      <c r="H296" s="203">
        <f t="shared" si="24"/>
        <v>1.3605885845471819</v>
      </c>
      <c r="I296" s="11">
        <f>SUM(I284+I294+I295)</f>
        <v>2359.94</v>
      </c>
      <c r="J296" s="11">
        <f t="shared" ref="J296:T296" si="26">SUM(J284+J294+J295)</f>
        <v>14726.41</v>
      </c>
      <c r="K296" s="11">
        <f t="shared" si="26"/>
        <v>6494.12</v>
      </c>
      <c r="L296" s="11">
        <f t="shared" si="26"/>
        <v>8750.82</v>
      </c>
      <c r="M296" s="11">
        <f t="shared" si="26"/>
        <v>4642.5</v>
      </c>
      <c r="N296" s="46">
        <f t="shared" si="26"/>
        <v>2923.9300000000003</v>
      </c>
      <c r="O296" s="11">
        <f t="shared" si="26"/>
        <v>9367.0600000000013</v>
      </c>
      <c r="P296" s="11">
        <f t="shared" si="26"/>
        <v>4007.5899999999997</v>
      </c>
      <c r="Q296" s="11">
        <f t="shared" si="26"/>
        <v>3862.3399999999992</v>
      </c>
      <c r="R296" s="11">
        <f t="shared" si="26"/>
        <v>11613.11</v>
      </c>
      <c r="S296" s="11">
        <f t="shared" si="26"/>
        <v>0</v>
      </c>
      <c r="T296" s="11">
        <f t="shared" si="26"/>
        <v>0</v>
      </c>
    </row>
    <row r="297" spans="3:20" ht="12.75" x14ac:dyDescent="0.2">
      <c r="C297"/>
    </row>
    <row r="298" spans="3:20" ht="12.75" x14ac:dyDescent="0.2">
      <c r="C298"/>
    </row>
    <row r="299" spans="3:20" ht="12.75" x14ac:dyDescent="0.2">
      <c r="C299"/>
      <c r="E299" s="167" t="s">
        <v>282</v>
      </c>
      <c r="I299" s="11" t="s">
        <v>22</v>
      </c>
      <c r="J299" s="11" t="s">
        <v>13</v>
      </c>
      <c r="K299" s="11" t="s">
        <v>234</v>
      </c>
      <c r="L299" s="11" t="s">
        <v>235</v>
      </c>
      <c r="M299" s="11" t="s">
        <v>14</v>
      </c>
      <c r="N299" s="11" t="s">
        <v>15</v>
      </c>
      <c r="O299" s="11" t="s">
        <v>16</v>
      </c>
      <c r="P299" s="11" t="s">
        <v>17</v>
      </c>
      <c r="Q299" s="11" t="s">
        <v>18</v>
      </c>
      <c r="R299" s="11" t="s">
        <v>19</v>
      </c>
      <c r="S299" s="11" t="s">
        <v>236</v>
      </c>
      <c r="T299" s="11" t="s">
        <v>21</v>
      </c>
    </row>
    <row r="300" spans="3:20" x14ac:dyDescent="0.2">
      <c r="E300" s="2" t="s">
        <v>39</v>
      </c>
      <c r="F300" s="2">
        <v>40012</v>
      </c>
      <c r="G300" s="4">
        <f>SUM(I300:T300)</f>
        <v>40012</v>
      </c>
      <c r="H300" s="141">
        <f>G300/F300</f>
        <v>1</v>
      </c>
      <c r="I300" s="4">
        <v>40012</v>
      </c>
    </row>
    <row r="301" spans="3:20" x14ac:dyDescent="0.2">
      <c r="E301" s="2" t="s">
        <v>149</v>
      </c>
      <c r="F301" s="2">
        <v>145</v>
      </c>
      <c r="G301" s="4">
        <f t="shared" ref="G301:G306" si="27">SUM(I301:T301)</f>
        <v>61.5</v>
      </c>
      <c r="H301" s="141">
        <f t="shared" ref="H301:H306" si="28">G301/F301</f>
        <v>0.42413793103448277</v>
      </c>
      <c r="I301" s="4">
        <v>61.5</v>
      </c>
    </row>
    <row r="302" spans="3:20" x14ac:dyDescent="0.2">
      <c r="E302" s="2" t="s">
        <v>208</v>
      </c>
      <c r="F302" s="2">
        <v>400</v>
      </c>
      <c r="G302" s="4">
        <f t="shared" si="27"/>
        <v>511.03000000000003</v>
      </c>
      <c r="H302" s="141">
        <f t="shared" si="28"/>
        <v>1.2775750000000001</v>
      </c>
      <c r="K302" s="4">
        <v>212.83</v>
      </c>
      <c r="N302" s="4">
        <v>191.74</v>
      </c>
      <c r="Q302" s="4">
        <v>106.46</v>
      </c>
    </row>
    <row r="303" spans="3:20" x14ac:dyDescent="0.2">
      <c r="E303" s="20" t="s">
        <v>597</v>
      </c>
      <c r="G303" s="4">
        <f t="shared" si="27"/>
        <v>1595.07</v>
      </c>
      <c r="H303" s="141"/>
      <c r="P303" s="4">
        <v>1595.07</v>
      </c>
    </row>
    <row r="304" spans="3:20" x14ac:dyDescent="0.2">
      <c r="E304" s="20" t="s">
        <v>569</v>
      </c>
      <c r="G304" s="4">
        <f t="shared" si="27"/>
        <v>11429.5</v>
      </c>
      <c r="H304" s="141"/>
      <c r="J304" s="24"/>
      <c r="K304" s="4">
        <v>5000</v>
      </c>
      <c r="L304" s="4">
        <v>2245</v>
      </c>
      <c r="Q304" s="4">
        <v>4184.5</v>
      </c>
    </row>
    <row r="305" spans="5:20" x14ac:dyDescent="0.2">
      <c r="E305" s="20" t="s">
        <v>354</v>
      </c>
      <c r="F305" s="2">
        <v>4500</v>
      </c>
      <c r="G305" s="4">
        <f t="shared" si="27"/>
        <v>2064.5100000000002</v>
      </c>
      <c r="H305" s="141">
        <f t="shared" si="28"/>
        <v>0.45878000000000002</v>
      </c>
      <c r="I305" s="24">
        <v>360</v>
      </c>
      <c r="J305" s="4">
        <f>C15</f>
        <v>300</v>
      </c>
      <c r="K305" s="4">
        <v>0</v>
      </c>
      <c r="M305" s="151"/>
      <c r="N305" s="4">
        <v>272.51</v>
      </c>
      <c r="O305" s="4">
        <v>300</v>
      </c>
      <c r="Q305" s="4">
        <v>435</v>
      </c>
      <c r="R305" s="4">
        <v>397</v>
      </c>
    </row>
    <row r="306" spans="5:20" x14ac:dyDescent="0.2">
      <c r="E306" s="20" t="s">
        <v>353</v>
      </c>
      <c r="G306" s="4">
        <f t="shared" si="27"/>
        <v>987.56000000000006</v>
      </c>
      <c r="H306" s="141" t="e">
        <f t="shared" si="28"/>
        <v>#DIV/0!</v>
      </c>
      <c r="I306" s="4">
        <v>121.8</v>
      </c>
      <c r="J306" s="4">
        <f>C14</f>
        <v>170.57</v>
      </c>
      <c r="K306" s="4">
        <v>169.8</v>
      </c>
      <c r="L306" s="24">
        <v>41.24</v>
      </c>
      <c r="M306" s="4">
        <v>225.52</v>
      </c>
      <c r="O306" s="4">
        <v>104.15</v>
      </c>
      <c r="P306" s="4">
        <v>109.23</v>
      </c>
      <c r="Q306" s="4">
        <v>45.25</v>
      </c>
    </row>
    <row r="307" spans="5:20" x14ac:dyDescent="0.2">
      <c r="E307" s="14" t="s">
        <v>238</v>
      </c>
      <c r="F307" s="14">
        <f>SUM(F300:F306)</f>
        <v>45057</v>
      </c>
      <c r="G307" s="11">
        <f>SUM(G300:G306)</f>
        <v>56661.17</v>
      </c>
      <c r="H307" s="147">
        <f>G307/F307</f>
        <v>1.257544221763544</v>
      </c>
      <c r="I307" s="11">
        <f>SUM(I300:I306)</f>
        <v>40555.300000000003</v>
      </c>
      <c r="J307" s="11">
        <f>SUM(J301:J306)</f>
        <v>470.57</v>
      </c>
      <c r="K307" s="11">
        <f t="shared" ref="K307:T307" si="29">SUM(K301:K306)</f>
        <v>5382.63</v>
      </c>
      <c r="L307" s="11">
        <f t="shared" si="29"/>
        <v>2286.2399999999998</v>
      </c>
      <c r="M307" s="11">
        <f t="shared" si="29"/>
        <v>225.52</v>
      </c>
      <c r="N307" s="11">
        <f t="shared" si="29"/>
        <v>464.25</v>
      </c>
      <c r="O307" s="11">
        <f t="shared" si="29"/>
        <v>404.15</v>
      </c>
      <c r="P307" s="11">
        <f t="shared" si="29"/>
        <v>1704.3</v>
      </c>
      <c r="Q307" s="11">
        <f t="shared" si="29"/>
        <v>4771.21</v>
      </c>
      <c r="R307" s="11">
        <f t="shared" si="29"/>
        <v>397</v>
      </c>
      <c r="S307" s="11">
        <f t="shared" si="29"/>
        <v>0</v>
      </c>
      <c r="T307" s="11">
        <f t="shared" si="29"/>
        <v>0</v>
      </c>
    </row>
    <row r="310" spans="5:20" x14ac:dyDescent="0.2">
      <c r="E310" s="20"/>
    </row>
    <row r="314" spans="5:20" x14ac:dyDescent="0.2">
      <c r="E314" s="20" t="s">
        <v>384</v>
      </c>
      <c r="H314" s="4">
        <f>SUM(I314:T314)</f>
        <v>7070.5</v>
      </c>
      <c r="I314" s="4">
        <f>X19</f>
        <v>120.48</v>
      </c>
      <c r="J314" s="4">
        <f>X49</f>
        <v>1871.29</v>
      </c>
      <c r="K314" s="4">
        <f>X69</f>
        <v>513</v>
      </c>
      <c r="L314" s="4">
        <f>X90</f>
        <v>511.90000000000003</v>
      </c>
      <c r="M314" s="4">
        <f>X105</f>
        <v>380.43</v>
      </c>
      <c r="N314" s="4">
        <f>X121</f>
        <v>117.45</v>
      </c>
      <c r="O314" s="4">
        <f>X147</f>
        <v>1344.25</v>
      </c>
      <c r="P314" s="4">
        <f>X165</f>
        <v>161</v>
      </c>
      <c r="Q314" s="4">
        <f>X186</f>
        <v>177.56</v>
      </c>
      <c r="R314" s="4">
        <f>X201</f>
        <v>1873.14</v>
      </c>
      <c r="S314" s="4">
        <f>X216</f>
        <v>0</v>
      </c>
      <c r="T314" s="4">
        <f>X240</f>
        <v>0</v>
      </c>
    </row>
    <row r="315" spans="5:20" x14ac:dyDescent="0.2">
      <c r="O315" s="41"/>
    </row>
    <row r="318" spans="5:20" x14ac:dyDescent="0.2">
      <c r="E318" s="14" t="s">
        <v>95</v>
      </c>
    </row>
    <row r="319" spans="5:20" x14ac:dyDescent="0.2">
      <c r="E319" s="20" t="s">
        <v>301</v>
      </c>
      <c r="F319" s="20" t="s">
        <v>302</v>
      </c>
      <c r="H319" s="4">
        <v>25000</v>
      </c>
      <c r="I319" s="24"/>
    </row>
    <row r="320" spans="5:20" x14ac:dyDescent="0.2">
      <c r="F320" s="20" t="s">
        <v>305</v>
      </c>
    </row>
    <row r="321" spans="1:18" x14ac:dyDescent="0.2">
      <c r="F321" s="20" t="s">
        <v>303</v>
      </c>
      <c r="H321" s="24">
        <v>6000</v>
      </c>
    </row>
    <row r="322" spans="1:18" x14ac:dyDescent="0.2">
      <c r="F322" s="20" t="s">
        <v>304</v>
      </c>
      <c r="H322" s="4">
        <v>320</v>
      </c>
    </row>
    <row r="323" spans="1:18" x14ac:dyDescent="0.2">
      <c r="F323" s="20" t="s">
        <v>245</v>
      </c>
      <c r="H323" s="4">
        <v>500</v>
      </c>
    </row>
    <row r="324" spans="1:18" x14ac:dyDescent="0.2">
      <c r="F324" s="20" t="s">
        <v>52</v>
      </c>
      <c r="H324" s="4">
        <v>900</v>
      </c>
    </row>
    <row r="325" spans="1:18" x14ac:dyDescent="0.2">
      <c r="F325" s="20" t="s">
        <v>310</v>
      </c>
      <c r="H325" s="4">
        <v>200</v>
      </c>
    </row>
    <row r="326" spans="1:18" x14ac:dyDescent="0.2">
      <c r="H326" s="50">
        <v>8000</v>
      </c>
    </row>
    <row r="327" spans="1:18" x14ac:dyDescent="0.2">
      <c r="F327" s="20" t="s">
        <v>312</v>
      </c>
      <c r="H327" s="50">
        <v>17000</v>
      </c>
      <c r="I327" s="24"/>
    </row>
    <row r="331" spans="1:18" x14ac:dyDescent="0.2">
      <c r="A331" s="14" t="s">
        <v>319</v>
      </c>
      <c r="E331" s="140" t="s">
        <v>631</v>
      </c>
    </row>
    <row r="332" spans="1:18" x14ac:dyDescent="0.2">
      <c r="A332" s="174" t="s">
        <v>0</v>
      </c>
      <c r="B332" s="174" t="s">
        <v>50</v>
      </c>
      <c r="D332" s="4" t="s">
        <v>1</v>
      </c>
      <c r="H332" s="11" t="s">
        <v>4</v>
      </c>
      <c r="I332" s="11" t="s">
        <v>4</v>
      </c>
      <c r="J332" s="24" t="s">
        <v>321</v>
      </c>
      <c r="K332" s="24" t="s">
        <v>323</v>
      </c>
      <c r="L332" s="24" t="s">
        <v>324</v>
      </c>
      <c r="M332" s="24" t="s">
        <v>326</v>
      </c>
      <c r="N332" s="24" t="s">
        <v>328</v>
      </c>
      <c r="O332" s="24" t="s">
        <v>329</v>
      </c>
      <c r="P332" s="24" t="s">
        <v>329</v>
      </c>
      <c r="Q332" s="24" t="s">
        <v>331</v>
      </c>
      <c r="R332" s="24" t="s">
        <v>311</v>
      </c>
    </row>
    <row r="333" spans="1:18" x14ac:dyDescent="0.2">
      <c r="A333" s="2" t="s">
        <v>2</v>
      </c>
      <c r="B333" s="2" t="s">
        <v>3</v>
      </c>
      <c r="C333" s="4" t="s">
        <v>4</v>
      </c>
      <c r="D333" s="4" t="s">
        <v>2</v>
      </c>
      <c r="E333" s="2" t="s">
        <v>3</v>
      </c>
      <c r="F333" s="2" t="s">
        <v>5</v>
      </c>
      <c r="G333" s="4" t="s">
        <v>4</v>
      </c>
      <c r="H333" s="11" t="s">
        <v>134</v>
      </c>
      <c r="I333" s="11" t="s">
        <v>320</v>
      </c>
      <c r="J333" s="24" t="s">
        <v>322</v>
      </c>
      <c r="K333" s="24" t="s">
        <v>322</v>
      </c>
      <c r="L333" s="24" t="s">
        <v>325</v>
      </c>
      <c r="M333" s="24" t="s">
        <v>327</v>
      </c>
      <c r="N333" s="24" t="s">
        <v>141</v>
      </c>
      <c r="O333" s="24" t="s">
        <v>309</v>
      </c>
      <c r="P333" s="24" t="s">
        <v>330</v>
      </c>
      <c r="Q333" s="24" t="s">
        <v>332</v>
      </c>
    </row>
    <row r="334" spans="1:18" x14ac:dyDescent="0.2">
      <c r="B334" s="2" t="s">
        <v>37</v>
      </c>
      <c r="C334" s="4">
        <v>19500</v>
      </c>
      <c r="F334" s="2" t="s">
        <v>291</v>
      </c>
      <c r="G334" s="4">
        <f>SUM(H334+I334)</f>
        <v>0</v>
      </c>
      <c r="I334" s="4">
        <f>SUM(J334:R334)</f>
        <v>0</v>
      </c>
    </row>
    <row r="335" spans="1:18" x14ac:dyDescent="0.2">
      <c r="F335" s="2" t="s">
        <v>291</v>
      </c>
    </row>
    <row r="336" spans="1:18" x14ac:dyDescent="0.2">
      <c r="F336" s="2" t="s">
        <v>291</v>
      </c>
    </row>
    <row r="337" spans="2:18" x14ac:dyDescent="0.2">
      <c r="F337" s="2" t="s">
        <v>291</v>
      </c>
    </row>
    <row r="338" spans="2:18" x14ac:dyDescent="0.2">
      <c r="F338" s="2" t="s">
        <v>291</v>
      </c>
    </row>
    <row r="339" spans="2:18" x14ac:dyDescent="0.2">
      <c r="F339" s="2" t="s">
        <v>291</v>
      </c>
    </row>
    <row r="340" spans="2:18" x14ac:dyDescent="0.2">
      <c r="F340" s="2" t="s">
        <v>291</v>
      </c>
    </row>
    <row r="341" spans="2:18" x14ac:dyDescent="0.2">
      <c r="F341" s="2" t="s">
        <v>291</v>
      </c>
    </row>
    <row r="342" spans="2:18" x14ac:dyDescent="0.2">
      <c r="B342" s="2" t="s">
        <v>88</v>
      </c>
      <c r="C342" s="4">
        <f>SUM(C335:C341)</f>
        <v>0</v>
      </c>
      <c r="F342" s="2" t="s">
        <v>291</v>
      </c>
    </row>
    <row r="343" spans="2:18" x14ac:dyDescent="0.2">
      <c r="F343" s="2" t="s">
        <v>291</v>
      </c>
    </row>
    <row r="344" spans="2:18" x14ac:dyDescent="0.2">
      <c r="F344" s="2" t="s">
        <v>291</v>
      </c>
    </row>
    <row r="345" spans="2:18" x14ac:dyDescent="0.2">
      <c r="F345" s="2" t="s">
        <v>291</v>
      </c>
    </row>
    <row r="347" spans="2:18" x14ac:dyDescent="0.2">
      <c r="B347" s="2" t="s">
        <v>283</v>
      </c>
      <c r="C347" s="4">
        <f>SUM(C343:C346)</f>
        <v>0</v>
      </c>
      <c r="D347" s="4" t="s">
        <v>288</v>
      </c>
      <c r="E347" s="2" t="s">
        <v>4</v>
      </c>
      <c r="G347" s="4">
        <f t="shared" ref="G347:R347" si="30">SUM(G334:G346)</f>
        <v>0</v>
      </c>
      <c r="H347" s="4">
        <f t="shared" si="30"/>
        <v>0</v>
      </c>
      <c r="I347" s="4">
        <f t="shared" si="30"/>
        <v>0</v>
      </c>
      <c r="J347" s="4">
        <f t="shared" si="30"/>
        <v>0</v>
      </c>
      <c r="K347" s="4">
        <f t="shared" si="30"/>
        <v>0</v>
      </c>
      <c r="L347" s="4">
        <f t="shared" si="30"/>
        <v>0</v>
      </c>
      <c r="M347" s="4">
        <f t="shared" si="30"/>
        <v>0</v>
      </c>
      <c r="N347" s="4">
        <f t="shared" si="30"/>
        <v>0</v>
      </c>
      <c r="O347" s="4">
        <f t="shared" si="30"/>
        <v>0</v>
      </c>
      <c r="P347" s="4">
        <f t="shared" si="30"/>
        <v>0</v>
      </c>
      <c r="Q347" s="4">
        <f t="shared" si="30"/>
        <v>0</v>
      </c>
      <c r="R347" s="4">
        <f t="shared" si="30"/>
        <v>0</v>
      </c>
    </row>
    <row r="348" spans="2:18" x14ac:dyDescent="0.2">
      <c r="F348" s="2" t="s">
        <v>291</v>
      </c>
    </row>
    <row r="349" spans="2:18" x14ac:dyDescent="0.2">
      <c r="F349" s="2" t="s">
        <v>291</v>
      </c>
    </row>
    <row r="350" spans="2:18" x14ac:dyDescent="0.2">
      <c r="F350" s="2" t="s">
        <v>291</v>
      </c>
    </row>
    <row r="351" spans="2:18" x14ac:dyDescent="0.2">
      <c r="F351" s="2" t="s">
        <v>291</v>
      </c>
    </row>
    <row r="352" spans="2:18" x14ac:dyDescent="0.2">
      <c r="F352" s="2" t="s">
        <v>291</v>
      </c>
    </row>
    <row r="353" spans="2:18" x14ac:dyDescent="0.2">
      <c r="B353" s="2" t="s">
        <v>284</v>
      </c>
      <c r="C353" s="4">
        <f>SUM(C348:C352)</f>
        <v>0</v>
      </c>
      <c r="F353" s="2" t="s">
        <v>291</v>
      </c>
    </row>
    <row r="354" spans="2:18" x14ac:dyDescent="0.2">
      <c r="F354" s="2" t="s">
        <v>291</v>
      </c>
    </row>
    <row r="355" spans="2:18" x14ac:dyDescent="0.2">
      <c r="F355" s="2" t="s">
        <v>291</v>
      </c>
    </row>
    <row r="356" spans="2:18" x14ac:dyDescent="0.2">
      <c r="F356" s="2" t="s">
        <v>291</v>
      </c>
    </row>
    <row r="357" spans="2:18" x14ac:dyDescent="0.2">
      <c r="B357" s="2" t="s">
        <v>285</v>
      </c>
      <c r="C357" s="4">
        <f>SUM(C355:C356)</f>
        <v>0</v>
      </c>
      <c r="F357" s="2" t="s">
        <v>295</v>
      </c>
    </row>
    <row r="358" spans="2:18" x14ac:dyDescent="0.2">
      <c r="F358" s="2" t="s">
        <v>291</v>
      </c>
    </row>
    <row r="359" spans="2:18" x14ac:dyDescent="0.2">
      <c r="F359" s="2" t="s">
        <v>291</v>
      </c>
    </row>
    <row r="360" spans="2:18" x14ac:dyDescent="0.2">
      <c r="F360" s="2" t="s">
        <v>291</v>
      </c>
    </row>
    <row r="361" spans="2:18" x14ac:dyDescent="0.2">
      <c r="F361" s="2" t="s">
        <v>291</v>
      </c>
    </row>
    <row r="362" spans="2:18" x14ac:dyDescent="0.2">
      <c r="F362" s="2" t="s">
        <v>291</v>
      </c>
    </row>
    <row r="363" spans="2:18" x14ac:dyDescent="0.2">
      <c r="D363" s="4" t="s">
        <v>54</v>
      </c>
      <c r="G363" s="4">
        <f>SUM(G348:G362)</f>
        <v>0</v>
      </c>
      <c r="H363" s="4">
        <f>SUM(H348:H360)</f>
        <v>0</v>
      </c>
      <c r="I363" s="4">
        <f t="shared" ref="I363:P363" si="31">SUM(I348:I360)</f>
        <v>0</v>
      </c>
      <c r="J363" s="4">
        <f t="shared" si="31"/>
        <v>0</v>
      </c>
      <c r="K363" s="4">
        <f t="shared" si="31"/>
        <v>0</v>
      </c>
      <c r="L363" s="4">
        <f t="shared" si="31"/>
        <v>0</v>
      </c>
      <c r="M363" s="4">
        <f t="shared" si="31"/>
        <v>0</v>
      </c>
      <c r="N363" s="4">
        <f t="shared" si="31"/>
        <v>0</v>
      </c>
      <c r="O363" s="4">
        <f t="shared" si="31"/>
        <v>0</v>
      </c>
      <c r="P363" s="4">
        <f t="shared" si="31"/>
        <v>0</v>
      </c>
      <c r="Q363" s="4">
        <f>SUM(Q348:Q362)</f>
        <v>0</v>
      </c>
      <c r="R363" s="4">
        <f t="shared" ref="R363" si="32">SUM(R348:R360)</f>
        <v>0</v>
      </c>
    </row>
    <row r="365" spans="2:18" x14ac:dyDescent="0.2">
      <c r="B365" s="2" t="s">
        <v>286</v>
      </c>
      <c r="C365" s="4">
        <f>SUM(C359:C364)</f>
        <v>0</v>
      </c>
    </row>
    <row r="371" spans="2:18" x14ac:dyDescent="0.2">
      <c r="B371" s="2" t="s">
        <v>97</v>
      </c>
      <c r="C371" s="4">
        <f>SUM(C366:C370)</f>
        <v>0</v>
      </c>
    </row>
    <row r="376" spans="2:18" x14ac:dyDescent="0.2">
      <c r="B376" s="2" t="s">
        <v>99</v>
      </c>
      <c r="C376" s="4">
        <f>SUM(C372:C375)</f>
        <v>0</v>
      </c>
    </row>
    <row r="380" spans="2:18" x14ac:dyDescent="0.2">
      <c r="D380" s="4" t="s">
        <v>239</v>
      </c>
      <c r="E380" s="2" t="s">
        <v>4</v>
      </c>
      <c r="G380" s="4">
        <f>SUM(G364:G379)</f>
        <v>0</v>
      </c>
      <c r="H380" s="4">
        <f t="shared" ref="H380:R380" si="33">SUM(H364:H379)</f>
        <v>0</v>
      </c>
      <c r="I380" s="4">
        <f t="shared" si="33"/>
        <v>0</v>
      </c>
      <c r="J380" s="4">
        <f t="shared" si="33"/>
        <v>0</v>
      </c>
      <c r="K380" s="4">
        <f t="shared" si="33"/>
        <v>0</v>
      </c>
      <c r="L380" s="4">
        <f t="shared" si="33"/>
        <v>0</v>
      </c>
      <c r="M380" s="4">
        <f t="shared" si="33"/>
        <v>0</v>
      </c>
      <c r="N380" s="4">
        <f t="shared" si="33"/>
        <v>0</v>
      </c>
      <c r="O380" s="4">
        <f t="shared" si="33"/>
        <v>0</v>
      </c>
      <c r="P380" s="4">
        <f t="shared" si="33"/>
        <v>0</v>
      </c>
      <c r="Q380" s="4">
        <f t="shared" si="33"/>
        <v>0</v>
      </c>
      <c r="R380" s="4">
        <f t="shared" si="33"/>
        <v>0</v>
      </c>
    </row>
    <row r="381" spans="2:18" x14ac:dyDescent="0.2">
      <c r="B381" s="2" t="s">
        <v>220</v>
      </c>
      <c r="C381" s="4">
        <f>SUM(C377:C380)</f>
        <v>0</v>
      </c>
    </row>
    <row r="384" spans="2:18" x14ac:dyDescent="0.2">
      <c r="B384" s="2" t="s">
        <v>307</v>
      </c>
      <c r="C384" s="4">
        <f>SUM(C382:C383)</f>
        <v>0</v>
      </c>
    </row>
    <row r="390" spans="2:18" x14ac:dyDescent="0.2">
      <c r="B390" s="2" t="s">
        <v>221</v>
      </c>
      <c r="C390" s="4">
        <f>SUM(C385:C389)</f>
        <v>0</v>
      </c>
    </row>
    <row r="394" spans="2:18" x14ac:dyDescent="0.2">
      <c r="B394" s="2" t="s">
        <v>48</v>
      </c>
      <c r="C394" s="4">
        <f>SUM(C391:C393)</f>
        <v>0</v>
      </c>
    </row>
    <row r="399" spans="2:18" x14ac:dyDescent="0.2">
      <c r="D399" s="4" t="s">
        <v>298</v>
      </c>
      <c r="E399" s="2" t="s">
        <v>40</v>
      </c>
      <c r="G399" s="4">
        <f>SUM(G381:G398)</f>
        <v>0</v>
      </c>
      <c r="H399" s="4">
        <f t="shared" ref="H399:P399" si="34">SUM(H381:H397)</f>
        <v>0</v>
      </c>
      <c r="I399" s="4">
        <f t="shared" si="34"/>
        <v>0</v>
      </c>
      <c r="J399" s="4">
        <f t="shared" si="34"/>
        <v>0</v>
      </c>
      <c r="K399" s="4">
        <f t="shared" si="34"/>
        <v>0</v>
      </c>
      <c r="L399" s="4">
        <f t="shared" si="34"/>
        <v>0</v>
      </c>
      <c r="M399" s="4">
        <f t="shared" si="34"/>
        <v>0</v>
      </c>
      <c r="N399" s="4">
        <f t="shared" si="34"/>
        <v>0</v>
      </c>
      <c r="O399" s="4">
        <f t="shared" si="34"/>
        <v>0</v>
      </c>
      <c r="P399" s="4">
        <f t="shared" si="34"/>
        <v>0</v>
      </c>
      <c r="Q399" s="4">
        <f>SUM(Q381:Q398)</f>
        <v>0</v>
      </c>
      <c r="R399" s="4">
        <f t="shared" ref="R399" si="35">SUM(R381:R397)</f>
        <v>0</v>
      </c>
    </row>
    <row r="408" spans="2:18" x14ac:dyDescent="0.2">
      <c r="B408" s="2" t="s">
        <v>49</v>
      </c>
      <c r="C408" s="4">
        <f>SUM(C395:C407)</f>
        <v>0</v>
      </c>
    </row>
    <row r="414" spans="2:18" x14ac:dyDescent="0.2">
      <c r="D414" s="4" t="s">
        <v>299</v>
      </c>
      <c r="E414" s="2" t="s">
        <v>41</v>
      </c>
      <c r="G414" s="4">
        <f>SUM(G400:G413)</f>
        <v>0</v>
      </c>
      <c r="H414" s="4">
        <f t="shared" ref="H414:R414" si="36">SUM(H400:H413)</f>
        <v>0</v>
      </c>
      <c r="I414" s="4">
        <f t="shared" si="36"/>
        <v>0</v>
      </c>
      <c r="J414" s="4">
        <f t="shared" si="36"/>
        <v>0</v>
      </c>
      <c r="K414" s="4">
        <f t="shared" si="36"/>
        <v>0</v>
      </c>
      <c r="L414" s="4">
        <f t="shared" si="36"/>
        <v>0</v>
      </c>
      <c r="M414" s="4">
        <f t="shared" si="36"/>
        <v>0</v>
      </c>
      <c r="N414" s="4">
        <f t="shared" si="36"/>
        <v>0</v>
      </c>
      <c r="O414" s="4">
        <f t="shared" si="36"/>
        <v>0</v>
      </c>
      <c r="P414" s="4">
        <f t="shared" si="36"/>
        <v>0</v>
      </c>
      <c r="Q414" s="4">
        <f t="shared" si="36"/>
        <v>0</v>
      </c>
      <c r="R414" s="4">
        <f t="shared" si="36"/>
        <v>0</v>
      </c>
    </row>
    <row r="417" spans="2:18" x14ac:dyDescent="0.2">
      <c r="B417" s="2" t="s">
        <v>222</v>
      </c>
    </row>
    <row r="430" spans="2:18" x14ac:dyDescent="0.2">
      <c r="E430" s="2" t="s">
        <v>42</v>
      </c>
      <c r="G430" s="4">
        <f>SUM(G415:G429)</f>
        <v>0</v>
      </c>
      <c r="H430" s="4">
        <f>SUM(H415:H426)</f>
        <v>0</v>
      </c>
      <c r="I430" s="4">
        <f>SUM(I415:I429)</f>
        <v>0</v>
      </c>
      <c r="J430" s="4">
        <f>SUM(J415:J426)</f>
        <v>0</v>
      </c>
      <c r="K430" s="4">
        <f>SUM(K415:K426)</f>
        <v>0</v>
      </c>
      <c r="L430" s="4">
        <f>SUM(L415:L429)</f>
        <v>0</v>
      </c>
      <c r="M430" s="4">
        <f t="shared" ref="M430:R430" si="37">SUM(M415:M429)</f>
        <v>0</v>
      </c>
      <c r="N430" s="4">
        <f t="shared" si="37"/>
        <v>0</v>
      </c>
      <c r="O430" s="4">
        <f t="shared" si="37"/>
        <v>0</v>
      </c>
      <c r="P430" s="4">
        <f t="shared" si="37"/>
        <v>0</v>
      </c>
      <c r="Q430" s="4">
        <f t="shared" si="37"/>
        <v>0</v>
      </c>
      <c r="R430" s="4">
        <f t="shared" si="37"/>
        <v>0</v>
      </c>
    </row>
    <row r="450" spans="5:18" x14ac:dyDescent="0.2">
      <c r="E450" s="2" t="s">
        <v>43</v>
      </c>
      <c r="G450" s="4">
        <f>SUM(G431:G449)</f>
        <v>0</v>
      </c>
      <c r="H450" s="4">
        <f t="shared" ref="H450:R450" si="38">SUM(H431:H449)</f>
        <v>0</v>
      </c>
      <c r="I450" s="4">
        <f t="shared" si="38"/>
        <v>0</v>
      </c>
      <c r="J450" s="4">
        <f t="shared" si="38"/>
        <v>0</v>
      </c>
      <c r="K450" s="4">
        <f t="shared" si="38"/>
        <v>0</v>
      </c>
      <c r="L450" s="4">
        <f t="shared" si="38"/>
        <v>0</v>
      </c>
      <c r="M450" s="4">
        <f t="shared" si="38"/>
        <v>0</v>
      </c>
      <c r="N450" s="4">
        <f t="shared" si="38"/>
        <v>0</v>
      </c>
      <c r="O450" s="4">
        <f t="shared" si="38"/>
        <v>0</v>
      </c>
      <c r="P450" s="4">
        <f t="shared" si="38"/>
        <v>0</v>
      </c>
      <c r="Q450" s="4">
        <f t="shared" si="38"/>
        <v>0</v>
      </c>
      <c r="R450" s="4">
        <f t="shared" si="38"/>
        <v>0</v>
      </c>
    </row>
    <row r="470" spans="5:18" x14ac:dyDescent="0.2">
      <c r="E470" s="2" t="s">
        <v>44</v>
      </c>
      <c r="G470" s="4">
        <f>SUM(G451:G469)</f>
        <v>0</v>
      </c>
      <c r="H470" s="4">
        <f>SUM(H451:H466)</f>
        <v>0</v>
      </c>
      <c r="I470" s="4">
        <f t="shared" ref="I470:K470" si="39">SUM(I451:I465)</f>
        <v>0</v>
      </c>
      <c r="J470" s="4">
        <f t="shared" si="39"/>
        <v>0</v>
      </c>
      <c r="K470" s="4">
        <f t="shared" si="39"/>
        <v>0</v>
      </c>
      <c r="L470" s="4">
        <f>SUM(L451:L469)</f>
        <v>0</v>
      </c>
      <c r="M470" s="4">
        <f t="shared" ref="M470:P470" si="40">SUM(M451:M465)</f>
        <v>0</v>
      </c>
      <c r="N470" s="4">
        <f t="shared" si="40"/>
        <v>0</v>
      </c>
      <c r="O470" s="4">
        <f t="shared" si="40"/>
        <v>0</v>
      </c>
      <c r="P470" s="4">
        <f t="shared" si="40"/>
        <v>0</v>
      </c>
      <c r="Q470" s="4">
        <f>SUM(Q451:Q469)</f>
        <v>0</v>
      </c>
      <c r="R470" s="4">
        <f t="shared" ref="R470" si="41">SUM(R451:R465)</f>
        <v>0</v>
      </c>
    </row>
    <row r="485" spans="5:18" x14ac:dyDescent="0.2">
      <c r="E485" s="2" t="s">
        <v>45</v>
      </c>
      <c r="G485" s="4">
        <f>SUM(G472:G484)</f>
        <v>0</v>
      </c>
      <c r="H485" s="4">
        <v>918.33</v>
      </c>
      <c r="I485" s="4">
        <f>SUM(I472:I481)</f>
        <v>0</v>
      </c>
      <c r="J485" s="4">
        <f>SUM(J472:J481)</f>
        <v>0</v>
      </c>
      <c r="K485" s="4">
        <f>SUM(K472:K481)</f>
        <v>0</v>
      </c>
      <c r="L485" s="4">
        <f>SUM(L472:L484)</f>
        <v>0</v>
      </c>
      <c r="M485" s="4">
        <f t="shared" ref="M485:P485" si="42">SUM(M472:M481)</f>
        <v>0</v>
      </c>
      <c r="N485" s="4">
        <f t="shared" si="42"/>
        <v>0</v>
      </c>
      <c r="O485" s="4">
        <f t="shared" si="42"/>
        <v>0</v>
      </c>
      <c r="P485" s="4">
        <f t="shared" si="42"/>
        <v>0</v>
      </c>
      <c r="Q485" s="4">
        <f>SUM(Q472:Q484)</f>
        <v>0</v>
      </c>
      <c r="R485" s="4">
        <f t="shared" ref="R485" si="43">SUM(R472:R481)</f>
        <v>0</v>
      </c>
    </row>
    <row r="497" spans="5:18" x14ac:dyDescent="0.2">
      <c r="E497" s="2" t="s">
        <v>47</v>
      </c>
      <c r="G497" s="4">
        <f>SUM(G486:G496)</f>
        <v>0</v>
      </c>
      <c r="H497" s="4">
        <f>SUM(H487:H496)</f>
        <v>0</v>
      </c>
      <c r="I497" s="4">
        <f>SUM(I487:I493)</f>
        <v>0</v>
      </c>
      <c r="J497" s="4">
        <f>SUM(J487:J493)</f>
        <v>0</v>
      </c>
      <c r="K497" s="4">
        <f>SUM(K487:K493)</f>
        <v>0</v>
      </c>
      <c r="L497" s="4">
        <f>SUM(L487:L495)</f>
        <v>0</v>
      </c>
      <c r="M497" s="4">
        <f>SUM(M487:M493)</f>
        <v>0</v>
      </c>
      <c r="N497" s="4">
        <f>SUM(N486:N496)</f>
        <v>0</v>
      </c>
      <c r="O497" s="4">
        <f>SUM(O487:O493)</f>
        <v>0</v>
      </c>
      <c r="P497" s="4">
        <f>SUM(P487:P493)</f>
        <v>0</v>
      </c>
      <c r="Q497" s="4">
        <f>SUM(Q486:Q496)</f>
        <v>0</v>
      </c>
      <c r="R497" s="4">
        <f>SUM(R487:R493)</f>
        <v>0</v>
      </c>
    </row>
    <row r="511" spans="5:18" x14ac:dyDescent="0.2">
      <c r="F511" s="2" t="s">
        <v>291</v>
      </c>
    </row>
    <row r="512" spans="5:18" x14ac:dyDescent="0.2">
      <c r="E512" s="2" t="s">
        <v>48</v>
      </c>
      <c r="G512" s="4">
        <f>SUM(G498:G511)</f>
        <v>0</v>
      </c>
      <c r="H512" s="4">
        <f>SUM(H498:H509)</f>
        <v>0</v>
      </c>
      <c r="I512" s="4">
        <f>SUM(I498:I507)</f>
        <v>0</v>
      </c>
      <c r="J512" s="4">
        <f>SUM(J498:J507)</f>
        <v>0</v>
      </c>
      <c r="K512" s="4">
        <f>SUM(K498:K507)</f>
        <v>0</v>
      </c>
      <c r="L512" s="4">
        <f>SUM(L498:L509)</f>
        <v>0</v>
      </c>
      <c r="M512" s="4">
        <f>SUM(M498:M507)</f>
        <v>0</v>
      </c>
      <c r="N512" s="4">
        <f>SUM(N498:N507)</f>
        <v>0</v>
      </c>
      <c r="O512" s="4">
        <f>SUM(O498:O507)</f>
        <v>0</v>
      </c>
      <c r="P512" s="4">
        <f>SUM(P498:P511)</f>
        <v>0</v>
      </c>
      <c r="Q512" s="4">
        <f>SUM(Q498:Q511)</f>
        <v>0</v>
      </c>
      <c r="R512" s="4">
        <f>SUM(R498:R507)</f>
        <v>0</v>
      </c>
    </row>
    <row r="536" spans="4:18" x14ac:dyDescent="0.2">
      <c r="E536" s="2" t="s">
        <v>49</v>
      </c>
      <c r="G536" s="4">
        <f>SUM(G513:G535)</f>
        <v>0</v>
      </c>
      <c r="H536" s="4">
        <f t="shared" ref="H536:R536" si="44">SUM(H513:H535)</f>
        <v>0</v>
      </c>
      <c r="I536" s="4">
        <f t="shared" si="44"/>
        <v>0</v>
      </c>
      <c r="J536" s="4">
        <f t="shared" si="44"/>
        <v>0</v>
      </c>
      <c r="K536" s="4">
        <f t="shared" si="44"/>
        <v>0</v>
      </c>
      <c r="L536" s="4">
        <f t="shared" si="44"/>
        <v>0</v>
      </c>
      <c r="M536" s="4">
        <f t="shared" si="44"/>
        <v>0</v>
      </c>
      <c r="N536" s="4">
        <f t="shared" si="44"/>
        <v>0</v>
      </c>
      <c r="O536" s="4">
        <f t="shared" si="44"/>
        <v>0</v>
      </c>
      <c r="P536" s="4">
        <f t="shared" si="44"/>
        <v>0</v>
      </c>
      <c r="Q536" s="4">
        <f t="shared" si="44"/>
        <v>0</v>
      </c>
      <c r="R536" s="4">
        <f t="shared" si="44"/>
        <v>0</v>
      </c>
    </row>
    <row r="537" spans="4:18" x14ac:dyDescent="0.2">
      <c r="E537" s="2" t="s">
        <v>86</v>
      </c>
      <c r="G537" s="4">
        <f>SUM(G347+G363+G380+G399+G414+G430+G453+G470+G485+G497+G512+G536)</f>
        <v>0</v>
      </c>
    </row>
    <row r="539" spans="4:18" x14ac:dyDescent="0.2">
      <c r="E539" s="2" t="s">
        <v>56</v>
      </c>
      <c r="F539" s="2" t="s">
        <v>214</v>
      </c>
      <c r="G539" s="4" t="s">
        <v>62</v>
      </c>
      <c r="H539" s="4" t="s">
        <v>63</v>
      </c>
      <c r="I539" s="4" t="s">
        <v>64</v>
      </c>
      <c r="J539" s="4" t="s">
        <v>69</v>
      </c>
      <c r="K539" s="4" t="s">
        <v>71</v>
      </c>
      <c r="L539" s="4" t="s">
        <v>73</v>
      </c>
      <c r="M539" s="4" t="s">
        <v>219</v>
      </c>
      <c r="N539" s="4" t="s">
        <v>215</v>
      </c>
      <c r="O539" s="4" t="s">
        <v>216</v>
      </c>
      <c r="P539" s="4" t="s">
        <v>217</v>
      </c>
      <c r="Q539" s="4" t="s">
        <v>218</v>
      </c>
    </row>
    <row r="540" spans="4:18" x14ac:dyDescent="0.2">
      <c r="D540" s="4" t="s">
        <v>58</v>
      </c>
    </row>
    <row r="541" spans="4:18" x14ac:dyDescent="0.2">
      <c r="E541" s="2" t="s">
        <v>57</v>
      </c>
      <c r="F541" s="2">
        <f>C334</f>
        <v>19500</v>
      </c>
      <c r="G541" s="4">
        <f>C334</f>
        <v>19500</v>
      </c>
      <c r="H541" s="4">
        <f>C334</f>
        <v>19500</v>
      </c>
      <c r="I541" s="4">
        <f>C334</f>
        <v>19500</v>
      </c>
      <c r="J541" s="4">
        <f>C334</f>
        <v>19500</v>
      </c>
      <c r="K541" s="4">
        <f>C334</f>
        <v>19500</v>
      </c>
      <c r="L541" s="4">
        <f>C334</f>
        <v>19500</v>
      </c>
      <c r="M541" s="4">
        <f>C334</f>
        <v>19500</v>
      </c>
      <c r="N541" s="4">
        <f>C334</f>
        <v>19500</v>
      </c>
      <c r="O541" s="4">
        <f>C334</f>
        <v>19500</v>
      </c>
      <c r="P541" s="4">
        <f>C334</f>
        <v>19500</v>
      </c>
      <c r="Q541" s="4">
        <f>C334</f>
        <v>19500</v>
      </c>
    </row>
    <row r="543" spans="4:18" x14ac:dyDescent="0.2">
      <c r="D543" s="4" t="s">
        <v>65</v>
      </c>
      <c r="E543" s="2" t="s">
        <v>276</v>
      </c>
      <c r="F543" s="2">
        <f>F544</f>
        <v>0</v>
      </c>
      <c r="G543" s="4">
        <f>SUM(F543+G544)</f>
        <v>0</v>
      </c>
      <c r="H543" s="4">
        <f t="shared" ref="H543" si="45">SUM(G543+H544)</f>
        <v>0</v>
      </c>
      <c r="I543" s="4">
        <f t="shared" ref="I543" si="46">SUM(H543+I544)</f>
        <v>0</v>
      </c>
      <c r="J543" s="4">
        <f t="shared" ref="J543" si="47">SUM(I543+J544)</f>
        <v>0</v>
      </c>
      <c r="K543" s="4">
        <f t="shared" ref="K543" si="48">SUM(J543+K544)</f>
        <v>0</v>
      </c>
      <c r="L543" s="4">
        <f t="shared" ref="L543" si="49">SUM(K543+L544)</f>
        <v>0</v>
      </c>
      <c r="M543" s="4">
        <f t="shared" ref="M543" si="50">SUM(L543+M544)</f>
        <v>0</v>
      </c>
      <c r="N543" s="4">
        <f t="shared" ref="N543" si="51">SUM(M543+N544)</f>
        <v>0</v>
      </c>
      <c r="O543" s="4">
        <f t="shared" ref="O543" si="52">SUM(N543+O544)</f>
        <v>0</v>
      </c>
      <c r="P543" s="4">
        <f t="shared" ref="P543" si="53">SUM(O543+P544)</f>
        <v>0</v>
      </c>
      <c r="Q543" s="4">
        <f t="shared" ref="Q543" si="54">SUM(P543+Q544)</f>
        <v>0</v>
      </c>
    </row>
    <row r="544" spans="4:18" x14ac:dyDescent="0.2">
      <c r="D544" s="4" t="s">
        <v>72</v>
      </c>
      <c r="E544" s="2" t="s">
        <v>277</v>
      </c>
      <c r="F544" s="2">
        <f>C342</f>
        <v>0</v>
      </c>
      <c r="G544" s="4">
        <f>C347</f>
        <v>0</v>
      </c>
      <c r="H544" s="4">
        <f>C353</f>
        <v>0</v>
      </c>
      <c r="I544" s="4">
        <f>C357</f>
        <v>0</v>
      </c>
      <c r="J544" s="4">
        <f>C365</f>
        <v>0</v>
      </c>
      <c r="K544" s="4">
        <f>C371</f>
        <v>0</v>
      </c>
      <c r="L544" s="4">
        <f>C376</f>
        <v>0</v>
      </c>
      <c r="M544" s="4">
        <f>C381</f>
        <v>0</v>
      </c>
      <c r="N544" s="4">
        <f>C384</f>
        <v>0</v>
      </c>
      <c r="O544" s="4">
        <f>C390</f>
        <v>0</v>
      </c>
      <c r="P544" s="4">
        <f>C394</f>
        <v>0</v>
      </c>
      <c r="Q544" s="4">
        <f>C408</f>
        <v>0</v>
      </c>
      <c r="R544" s="4">
        <f>SUM(F544:Q544)</f>
        <v>0</v>
      </c>
    </row>
    <row r="545" spans="4:18" x14ac:dyDescent="0.2">
      <c r="D545" s="4" t="s">
        <v>65</v>
      </c>
      <c r="E545" s="2" t="s">
        <v>278</v>
      </c>
      <c r="F545" s="2">
        <f>F546</f>
        <v>0</v>
      </c>
      <c r="G545" s="4">
        <f>SUM(F545+G546)</f>
        <v>0</v>
      </c>
      <c r="H545" s="4">
        <f t="shared" ref="H545" si="55">SUM(G545+H546)</f>
        <v>0</v>
      </c>
      <c r="I545" s="4">
        <f t="shared" ref="I545" si="56">SUM(H545+I546)</f>
        <v>0</v>
      </c>
      <c r="J545" s="4">
        <f t="shared" ref="J545" si="57">SUM(I545+J546)</f>
        <v>0</v>
      </c>
      <c r="K545" s="4">
        <f t="shared" ref="K545" si="58">SUM(J545+K546)</f>
        <v>0</v>
      </c>
      <c r="L545" s="4">
        <f t="shared" ref="L545" si="59">SUM(K545+L546)</f>
        <v>0</v>
      </c>
      <c r="M545" s="4">
        <f t="shared" ref="M545" si="60">SUM(L545+M546)</f>
        <v>0</v>
      </c>
      <c r="N545" s="4">
        <f t="shared" ref="N545" si="61">SUM(M545+N546)</f>
        <v>0</v>
      </c>
      <c r="O545" s="4">
        <f t="shared" ref="O545" si="62">SUM(N545+O546)</f>
        <v>0</v>
      </c>
      <c r="P545" s="4">
        <f t="shared" ref="P545" si="63">SUM(O545+P546)</f>
        <v>0</v>
      </c>
      <c r="Q545" s="4">
        <f t="shared" ref="Q545" si="64">SUM(P545+Q546)</f>
        <v>0</v>
      </c>
    </row>
    <row r="546" spans="4:18" x14ac:dyDescent="0.2">
      <c r="D546" s="4" t="s">
        <v>72</v>
      </c>
      <c r="E546" s="2" t="s">
        <v>279</v>
      </c>
      <c r="F546" s="2">
        <f>G347</f>
        <v>0</v>
      </c>
      <c r="G546" s="4">
        <f>G363</f>
        <v>0</v>
      </c>
      <c r="H546" s="4">
        <f>G380</f>
        <v>0</v>
      </c>
      <c r="I546" s="4">
        <f>G399</f>
        <v>0</v>
      </c>
      <c r="J546" s="4">
        <f>G414</f>
        <v>0</v>
      </c>
      <c r="K546" s="4">
        <f>G430</f>
        <v>0</v>
      </c>
      <c r="L546" s="4">
        <f>G450</f>
        <v>0</v>
      </c>
      <c r="M546" s="4">
        <f>G470</f>
        <v>0</v>
      </c>
      <c r="N546" s="4">
        <f>G485</f>
        <v>0</v>
      </c>
      <c r="O546" s="4">
        <f>G497</f>
        <v>0</v>
      </c>
      <c r="P546" s="4">
        <f>G512</f>
        <v>0</v>
      </c>
      <c r="Q546" s="4">
        <f>G536</f>
        <v>0</v>
      </c>
      <c r="R546" s="4">
        <f>SUM(F546:Q546)</f>
        <v>0</v>
      </c>
    </row>
    <row r="548" spans="4:18" x14ac:dyDescent="0.2">
      <c r="E548" s="2" t="s">
        <v>60</v>
      </c>
      <c r="F548" s="2">
        <f>SUM((F541+F543)-F545)</f>
        <v>19500</v>
      </c>
      <c r="G548" s="4">
        <f t="shared" ref="G548:Q548" si="65">SUM((G541+G543)-G545)</f>
        <v>19500</v>
      </c>
      <c r="H548" s="4">
        <f t="shared" si="65"/>
        <v>19500</v>
      </c>
      <c r="I548" s="4">
        <f t="shared" si="65"/>
        <v>19500</v>
      </c>
      <c r="J548" s="4">
        <f t="shared" si="65"/>
        <v>19500</v>
      </c>
      <c r="K548" s="4">
        <f t="shared" si="65"/>
        <v>19500</v>
      </c>
      <c r="L548" s="4">
        <f t="shared" si="65"/>
        <v>19500</v>
      </c>
      <c r="M548" s="4">
        <f t="shared" si="65"/>
        <v>19500</v>
      </c>
      <c r="N548" s="4">
        <f t="shared" si="65"/>
        <v>19500</v>
      </c>
      <c r="O548" s="4">
        <f t="shared" si="65"/>
        <v>19500</v>
      </c>
      <c r="P548" s="4">
        <f t="shared" si="65"/>
        <v>19500</v>
      </c>
      <c r="Q548" s="4">
        <f t="shared" si="65"/>
        <v>19500</v>
      </c>
    </row>
    <row r="550" spans="4:18" x14ac:dyDescent="0.2">
      <c r="E550" s="2" t="s">
        <v>293</v>
      </c>
    </row>
    <row r="551" spans="4:18" x14ac:dyDescent="0.2">
      <c r="E551" s="2" t="s">
        <v>294</v>
      </c>
    </row>
    <row r="552" spans="4:18" x14ac:dyDescent="0.2">
      <c r="E552" s="2" t="s">
        <v>280</v>
      </c>
    </row>
    <row r="553" spans="4:18" x14ac:dyDescent="0.2">
      <c r="E553" s="2" t="s">
        <v>296</v>
      </c>
      <c r="G553" s="4">
        <f>SUM(G550:G551)-G552</f>
        <v>0</v>
      </c>
      <c r="H553" s="4">
        <f t="shared" ref="H553:M553" si="66">SUM(H550:H552)</f>
        <v>0</v>
      </c>
      <c r="I553" s="4">
        <f t="shared" si="66"/>
        <v>0</v>
      </c>
      <c r="J553" s="4">
        <f t="shared" si="66"/>
        <v>0</v>
      </c>
      <c r="K553" s="4">
        <f t="shared" si="66"/>
        <v>0</v>
      </c>
      <c r="L553" s="4">
        <f t="shared" si="66"/>
        <v>0</v>
      </c>
      <c r="M553" s="4">
        <f t="shared" si="66"/>
        <v>0</v>
      </c>
      <c r="N553" s="4">
        <f>SUM(N550:N552)</f>
        <v>0</v>
      </c>
      <c r="O553" s="4">
        <f>SUM(O550:O552)</f>
        <v>0</v>
      </c>
      <c r="P553" s="4">
        <f>SUM(P550:P552)</f>
        <v>0</v>
      </c>
      <c r="Q553" s="4">
        <f>SUM(Q550:Q552)</f>
        <v>0</v>
      </c>
    </row>
    <row r="554" spans="4:18" x14ac:dyDescent="0.2">
      <c r="E554" s="2" t="s">
        <v>281</v>
      </c>
    </row>
    <row r="559" spans="4:18" x14ac:dyDescent="0.2">
      <c r="E559" s="2" t="s">
        <v>228</v>
      </c>
      <c r="F559" s="2" t="s">
        <v>12</v>
      </c>
      <c r="G559" s="4" t="s">
        <v>230</v>
      </c>
      <c r="H559" s="4" t="s">
        <v>229</v>
      </c>
      <c r="I559" s="4" t="s">
        <v>237</v>
      </c>
      <c r="J559" s="4" t="s">
        <v>90</v>
      </c>
      <c r="K559" s="4" t="s">
        <v>91</v>
      </c>
      <c r="L559" s="4" t="s">
        <v>92</v>
      </c>
      <c r="M559" s="4" t="s">
        <v>93</v>
      </c>
      <c r="N559" s="4" t="s">
        <v>94</v>
      </c>
      <c r="O559" s="4" t="s">
        <v>98</v>
      </c>
      <c r="P559" s="4" t="s">
        <v>102</v>
      </c>
      <c r="Q559" s="4" t="s">
        <v>205</v>
      </c>
      <c r="R559" s="4" t="s">
        <v>206</v>
      </c>
    </row>
    <row r="560" spans="4:18" x14ac:dyDescent="0.2">
      <c r="E560" s="2" t="s">
        <v>317</v>
      </c>
      <c r="F560" s="2">
        <v>400</v>
      </c>
      <c r="G560" s="4" t="s">
        <v>65</v>
      </c>
    </row>
    <row r="561" spans="2:18" x14ac:dyDescent="0.2">
      <c r="E561" s="2" t="s">
        <v>51</v>
      </c>
      <c r="F561" s="2">
        <v>12300</v>
      </c>
      <c r="G561" s="4">
        <f>SUM(I561:T561)</f>
        <v>-260</v>
      </c>
      <c r="H561" s="4">
        <f>SUM(G561/F561)</f>
        <v>-2.113821138211382E-2</v>
      </c>
      <c r="I561" s="4">
        <f>SUM(H347+I347)-26</f>
        <v>-26</v>
      </c>
      <c r="J561" s="4">
        <f t="shared" ref="J561:R561" si="67">SUM(I347+J347)-26</f>
        <v>-26</v>
      </c>
      <c r="K561" s="4">
        <f t="shared" si="67"/>
        <v>-26</v>
      </c>
      <c r="L561" s="4">
        <f t="shared" si="67"/>
        <v>-26</v>
      </c>
      <c r="M561" s="4">
        <f t="shared" si="67"/>
        <v>-26</v>
      </c>
      <c r="N561" s="4">
        <f t="shared" si="67"/>
        <v>-26</v>
      </c>
      <c r="O561" s="4">
        <f t="shared" si="67"/>
        <v>-26</v>
      </c>
      <c r="P561" s="4">
        <f t="shared" si="67"/>
        <v>-26</v>
      </c>
      <c r="Q561" s="4">
        <f t="shared" si="67"/>
        <v>-26</v>
      </c>
      <c r="R561" s="4">
        <f t="shared" si="67"/>
        <v>-26</v>
      </c>
    </row>
    <row r="562" spans="2:18" x14ac:dyDescent="0.2">
      <c r="E562" s="2" t="s">
        <v>292</v>
      </c>
      <c r="F562" s="2">
        <v>882</v>
      </c>
      <c r="G562" s="4">
        <f t="shared" ref="G562:G580" si="68">SUM(I562:T562)</f>
        <v>260</v>
      </c>
      <c r="H562" s="4">
        <f t="shared" ref="H562:H580" si="69">SUM(G562/F562)</f>
        <v>0.29478458049886619</v>
      </c>
      <c r="I562" s="4">
        <f>L347+26</f>
        <v>26</v>
      </c>
      <c r="J562" s="4">
        <f t="shared" ref="J562" si="70">M347+26</f>
        <v>26</v>
      </c>
      <c r="K562" s="4">
        <f t="shared" ref="K562" si="71">N347+26</f>
        <v>26</v>
      </c>
      <c r="L562" s="4">
        <f t="shared" ref="L562" si="72">O347+26</f>
        <v>26</v>
      </c>
      <c r="M562" s="4">
        <f t="shared" ref="M562" si="73">P347+26</f>
        <v>26</v>
      </c>
      <c r="N562" s="4">
        <f t="shared" ref="N562" si="74">Q347+26</f>
        <v>26</v>
      </c>
      <c r="O562" s="4">
        <f t="shared" ref="O562" si="75">R347+26</f>
        <v>26</v>
      </c>
      <c r="P562" s="4">
        <f t="shared" ref="P562" si="76">S347+26</f>
        <v>26</v>
      </c>
      <c r="Q562" s="4">
        <f t="shared" ref="Q562" si="77">T347+26</f>
        <v>26</v>
      </c>
      <c r="R562" s="4">
        <f t="shared" ref="R562" si="78">U347+26</f>
        <v>26</v>
      </c>
    </row>
    <row r="563" spans="2:18" x14ac:dyDescent="0.2">
      <c r="B563" s="2" t="s">
        <v>231</v>
      </c>
      <c r="E563" s="2" t="s">
        <v>192</v>
      </c>
      <c r="F563" s="2">
        <v>650</v>
      </c>
      <c r="G563" s="4">
        <f t="shared" si="68"/>
        <v>0</v>
      </c>
      <c r="H563" s="4">
        <f t="shared" si="69"/>
        <v>0</v>
      </c>
      <c r="I563" s="4">
        <f>O347</f>
        <v>0</v>
      </c>
      <c r="J563" s="4">
        <f>O363</f>
        <v>0</v>
      </c>
      <c r="K563" s="4">
        <f>O380</f>
        <v>0</v>
      </c>
      <c r="L563" s="4">
        <f>O399</f>
        <v>0</v>
      </c>
      <c r="M563" s="4">
        <f>O414</f>
        <v>0</v>
      </c>
      <c r="N563" s="4">
        <f>O430</f>
        <v>0</v>
      </c>
      <c r="O563" s="4">
        <f>O450</f>
        <v>0</v>
      </c>
      <c r="P563" s="4">
        <f>O470</f>
        <v>0</v>
      </c>
      <c r="Q563" s="4">
        <f>O485</f>
        <v>0</v>
      </c>
      <c r="R563" s="4">
        <f>O497</f>
        <v>0</v>
      </c>
    </row>
    <row r="564" spans="2:18" x14ac:dyDescent="0.2">
      <c r="E564" s="2" t="s">
        <v>233</v>
      </c>
      <c r="F564" s="2">
        <v>721</v>
      </c>
      <c r="G564" s="4">
        <f t="shared" si="68"/>
        <v>0</v>
      </c>
      <c r="H564" s="4">
        <f t="shared" si="69"/>
        <v>0</v>
      </c>
      <c r="I564" s="4">
        <f>M347</f>
        <v>0</v>
      </c>
      <c r="J564" s="4">
        <f>M363</f>
        <v>0</v>
      </c>
      <c r="K564" s="4">
        <f>M380</f>
        <v>0</v>
      </c>
      <c r="L564" s="4">
        <f>M399</f>
        <v>0</v>
      </c>
      <c r="M564" s="4">
        <f>M414</f>
        <v>0</v>
      </c>
      <c r="N564" s="4">
        <f>M430</f>
        <v>0</v>
      </c>
      <c r="O564" s="4">
        <f>M450</f>
        <v>0</v>
      </c>
      <c r="P564" s="4">
        <f>M470</f>
        <v>0</v>
      </c>
      <c r="Q564" s="4">
        <f>M485</f>
        <v>0</v>
      </c>
      <c r="R564" s="4">
        <f>M497</f>
        <v>0</v>
      </c>
    </row>
    <row r="565" spans="2:18" x14ac:dyDescent="0.2">
      <c r="E565" s="2" t="s">
        <v>11</v>
      </c>
      <c r="F565" s="2">
        <v>1400</v>
      </c>
      <c r="G565" s="4">
        <f t="shared" si="68"/>
        <v>0</v>
      </c>
      <c r="H565" s="4">
        <f t="shared" si="69"/>
        <v>0</v>
      </c>
      <c r="I565" s="4">
        <f>J347</f>
        <v>0</v>
      </c>
      <c r="J565" s="4">
        <f>J363</f>
        <v>0</v>
      </c>
      <c r="K565" s="4">
        <f>J380</f>
        <v>0</v>
      </c>
      <c r="L565" s="4">
        <f>J399</f>
        <v>0</v>
      </c>
      <c r="M565" s="4">
        <f>J414</f>
        <v>0</v>
      </c>
      <c r="N565" s="4">
        <f>J430</f>
        <v>0</v>
      </c>
      <c r="O565" s="4">
        <f>J450</f>
        <v>0</v>
      </c>
      <c r="P565" s="4">
        <f>J470</f>
        <v>0</v>
      </c>
      <c r="Q565" s="4">
        <f>J485</f>
        <v>0</v>
      </c>
      <c r="R565" s="4">
        <f>J497</f>
        <v>0</v>
      </c>
    </row>
    <row r="566" spans="2:18" x14ac:dyDescent="0.2">
      <c r="E566" s="2" t="s">
        <v>195</v>
      </c>
      <c r="F566" s="2">
        <v>450</v>
      </c>
      <c r="G566" s="4">
        <f t="shared" si="68"/>
        <v>0</v>
      </c>
      <c r="H566" s="4">
        <f t="shared" si="69"/>
        <v>0</v>
      </c>
      <c r="I566" s="4">
        <f>N347</f>
        <v>0</v>
      </c>
      <c r="J566" s="4">
        <f>N363</f>
        <v>0</v>
      </c>
      <c r="K566" s="4">
        <f>N380</f>
        <v>0</v>
      </c>
      <c r="L566" s="4">
        <f>N399</f>
        <v>0</v>
      </c>
      <c r="M566" s="4">
        <f>N414</f>
        <v>0</v>
      </c>
      <c r="N566" s="4">
        <f>N430</f>
        <v>0</v>
      </c>
      <c r="O566" s="4">
        <f>N450</f>
        <v>0</v>
      </c>
      <c r="P566" s="4">
        <f>N470</f>
        <v>0</v>
      </c>
      <c r="Q566" s="4">
        <f>N485</f>
        <v>0</v>
      </c>
      <c r="R566" s="4">
        <f>N497</f>
        <v>0</v>
      </c>
    </row>
    <row r="567" spans="2:18" x14ac:dyDescent="0.2">
      <c r="E567" s="2" t="s">
        <v>193</v>
      </c>
      <c r="F567" s="2">
        <v>75</v>
      </c>
      <c r="G567" s="4">
        <f t="shared" si="68"/>
        <v>0</v>
      </c>
      <c r="H567" s="4">
        <f t="shared" si="69"/>
        <v>0</v>
      </c>
    </row>
    <row r="568" spans="2:18" x14ac:dyDescent="0.2">
      <c r="E568" s="2" t="s">
        <v>300</v>
      </c>
      <c r="F568" s="2">
        <v>0</v>
      </c>
      <c r="G568" s="4">
        <f t="shared" si="68"/>
        <v>0</v>
      </c>
      <c r="H568" s="4" t="e">
        <f t="shared" si="69"/>
        <v>#DIV/0!</v>
      </c>
    </row>
    <row r="569" spans="2:18" x14ac:dyDescent="0.2">
      <c r="E569" s="2" t="s">
        <v>78</v>
      </c>
      <c r="F569" s="2">
        <v>400</v>
      </c>
      <c r="G569" s="4">
        <f t="shared" si="68"/>
        <v>0</v>
      </c>
      <c r="H569" s="4">
        <f t="shared" si="69"/>
        <v>0</v>
      </c>
      <c r="I569" s="4">
        <f>K347</f>
        <v>0</v>
      </c>
      <c r="J569" s="4">
        <f>K363</f>
        <v>0</v>
      </c>
      <c r="K569" s="4">
        <f>K380</f>
        <v>0</v>
      </c>
      <c r="L569" s="4">
        <f>K399</f>
        <v>0</v>
      </c>
      <c r="M569" s="4">
        <f>K414</f>
        <v>0</v>
      </c>
      <c r="N569" s="4">
        <f>K430</f>
        <v>0</v>
      </c>
      <c r="O569" s="4">
        <f>K450</f>
        <v>0</v>
      </c>
      <c r="P569" s="4">
        <f>K470</f>
        <v>0</v>
      </c>
      <c r="Q569" s="4">
        <f>K485</f>
        <v>0</v>
      </c>
      <c r="R569" s="4">
        <f>K497</f>
        <v>0</v>
      </c>
    </row>
    <row r="570" spans="2:18" x14ac:dyDescent="0.2">
      <c r="E570" s="2" t="s">
        <v>31</v>
      </c>
      <c r="F570" s="2">
        <v>500</v>
      </c>
      <c r="G570" s="4">
        <f t="shared" si="68"/>
        <v>0</v>
      </c>
      <c r="H570" s="4">
        <f t="shared" si="69"/>
        <v>0</v>
      </c>
      <c r="I570" s="4">
        <f>R347</f>
        <v>0</v>
      </c>
      <c r="J570" s="4">
        <f>R363</f>
        <v>0</v>
      </c>
      <c r="K570" s="4">
        <f>R380</f>
        <v>0</v>
      </c>
      <c r="L570" s="4">
        <f>R399</f>
        <v>0</v>
      </c>
      <c r="M570" s="4">
        <f>R414</f>
        <v>0</v>
      </c>
      <c r="N570" s="4">
        <f>R430</f>
        <v>0</v>
      </c>
      <c r="O570" s="4">
        <f>R450</f>
        <v>0</v>
      </c>
      <c r="P570" s="4">
        <f>R470</f>
        <v>0</v>
      </c>
      <c r="Q570" s="4">
        <f>R485</f>
        <v>0</v>
      </c>
      <c r="R570" s="4">
        <f>R497</f>
        <v>0</v>
      </c>
    </row>
    <row r="571" spans="2:18" x14ac:dyDescent="0.2">
      <c r="E571" s="2" t="s">
        <v>196</v>
      </c>
      <c r="F571" s="2">
        <v>2500</v>
      </c>
      <c r="G571" s="4">
        <f t="shared" si="68"/>
        <v>0</v>
      </c>
      <c r="H571" s="4">
        <f t="shared" si="69"/>
        <v>0</v>
      </c>
      <c r="I571" s="4">
        <f>R363</f>
        <v>0</v>
      </c>
      <c r="J571" s="4">
        <f>S363</f>
        <v>0</v>
      </c>
      <c r="K571" s="4">
        <f>S380</f>
        <v>0</v>
      </c>
      <c r="L571" s="4">
        <f>S399</f>
        <v>0</v>
      </c>
      <c r="M571" s="4">
        <f>S414</f>
        <v>0</v>
      </c>
      <c r="N571" s="4">
        <f>S430</f>
        <v>0</v>
      </c>
      <c r="O571" s="4">
        <f>S450</f>
        <v>0</v>
      </c>
      <c r="P571" s="4">
        <f>S470</f>
        <v>0</v>
      </c>
      <c r="Q571" s="4">
        <f>S485</f>
        <v>0</v>
      </c>
      <c r="R571" s="4">
        <f>S497</f>
        <v>0</v>
      </c>
    </row>
    <row r="572" spans="2:18" x14ac:dyDescent="0.2">
      <c r="E572" s="2" t="s">
        <v>197</v>
      </c>
      <c r="F572" s="2">
        <v>1400</v>
      </c>
      <c r="G572" s="4">
        <f t="shared" si="68"/>
        <v>0</v>
      </c>
      <c r="H572" s="4">
        <f t="shared" si="69"/>
        <v>0</v>
      </c>
      <c r="I572" s="4">
        <f>S347</f>
        <v>0</v>
      </c>
      <c r="J572" s="4">
        <f>T363</f>
        <v>0</v>
      </c>
      <c r="K572" s="4">
        <f>T380</f>
        <v>0</v>
      </c>
      <c r="L572" s="4">
        <f>T399</f>
        <v>0</v>
      </c>
      <c r="M572" s="4">
        <f>T414</f>
        <v>0</v>
      </c>
      <c r="N572" s="4">
        <f>T430</f>
        <v>0</v>
      </c>
      <c r="O572" s="4">
        <f>T450</f>
        <v>0</v>
      </c>
      <c r="P572" s="4">
        <f>T470</f>
        <v>0</v>
      </c>
      <c r="Q572" s="4">
        <f>T485</f>
        <v>0</v>
      </c>
      <c r="R572" s="4">
        <f>T497</f>
        <v>0</v>
      </c>
    </row>
    <row r="573" spans="2:18" x14ac:dyDescent="0.2">
      <c r="E573" s="2" t="s">
        <v>198</v>
      </c>
      <c r="F573" s="2">
        <v>5150</v>
      </c>
      <c r="G573" s="4">
        <f t="shared" si="68"/>
        <v>0</v>
      </c>
      <c r="H573" s="4">
        <f t="shared" si="69"/>
        <v>0</v>
      </c>
      <c r="I573" s="4">
        <f>U347</f>
        <v>0</v>
      </c>
      <c r="J573" s="4">
        <f>U363</f>
        <v>0</v>
      </c>
      <c r="K573" s="4">
        <f>U380</f>
        <v>0</v>
      </c>
      <c r="L573" s="4">
        <f>U399</f>
        <v>0</v>
      </c>
      <c r="M573" s="4">
        <f>U414</f>
        <v>0</v>
      </c>
      <c r="N573" s="4">
        <f>U430</f>
        <v>0</v>
      </c>
      <c r="O573" s="4">
        <f>U450</f>
        <v>0</v>
      </c>
      <c r="P573" s="4">
        <f>U470</f>
        <v>0</v>
      </c>
      <c r="Q573" s="4">
        <f>U485</f>
        <v>0</v>
      </c>
      <c r="R573" s="4">
        <f>U497</f>
        <v>0</v>
      </c>
    </row>
    <row r="574" spans="2:18" x14ac:dyDescent="0.2">
      <c r="E574" s="2" t="s">
        <v>199</v>
      </c>
      <c r="F574" s="2">
        <v>200</v>
      </c>
      <c r="G574" s="4">
        <f t="shared" si="68"/>
        <v>0</v>
      </c>
      <c r="H574" s="4">
        <f t="shared" si="69"/>
        <v>0</v>
      </c>
      <c r="M574" s="4">
        <v>0</v>
      </c>
    </row>
    <row r="575" spans="2:18" x14ac:dyDescent="0.2">
      <c r="E575" s="2" t="s">
        <v>308</v>
      </c>
      <c r="F575" s="2">
        <v>300</v>
      </c>
      <c r="G575" s="4">
        <f t="shared" si="68"/>
        <v>0</v>
      </c>
      <c r="H575" s="4">
        <f t="shared" si="69"/>
        <v>0</v>
      </c>
      <c r="I575" s="4">
        <f>V347</f>
        <v>0</v>
      </c>
      <c r="J575" s="4">
        <f>V363</f>
        <v>0</v>
      </c>
      <c r="L575" s="4">
        <f>V399</f>
        <v>0</v>
      </c>
      <c r="M575" s="4">
        <v>0</v>
      </c>
      <c r="N575" s="4">
        <f>V430</f>
        <v>0</v>
      </c>
      <c r="O575" s="4">
        <f>V450</f>
        <v>0</v>
      </c>
      <c r="P575" s="4">
        <f>V470</f>
        <v>0</v>
      </c>
      <c r="Q575" s="4">
        <f>V485</f>
        <v>0</v>
      </c>
    </row>
    <row r="576" spans="2:18" x14ac:dyDescent="0.2">
      <c r="E576" s="2" t="s">
        <v>194</v>
      </c>
      <c r="F576" s="2">
        <v>1500</v>
      </c>
      <c r="G576" s="4">
        <f t="shared" si="68"/>
        <v>0</v>
      </c>
      <c r="H576" s="4">
        <f t="shared" si="69"/>
        <v>0</v>
      </c>
    </row>
    <row r="577" spans="5:18" x14ac:dyDescent="0.2">
      <c r="E577" s="2" t="s">
        <v>200</v>
      </c>
      <c r="F577" s="2">
        <v>5150</v>
      </c>
      <c r="G577" s="4">
        <f t="shared" si="68"/>
        <v>0</v>
      </c>
      <c r="H577" s="4">
        <f t="shared" si="69"/>
        <v>0</v>
      </c>
      <c r="I577" s="4">
        <f>P347</f>
        <v>0</v>
      </c>
      <c r="J577" s="4">
        <f>P363</f>
        <v>0</v>
      </c>
      <c r="K577" s="4">
        <f>P380</f>
        <v>0</v>
      </c>
      <c r="L577" s="4">
        <f>P399</f>
        <v>0</v>
      </c>
      <c r="M577" s="4">
        <f>P414</f>
        <v>0</v>
      </c>
      <c r="N577" s="4">
        <f>P430</f>
        <v>0</v>
      </c>
      <c r="O577" s="4">
        <f>P450</f>
        <v>0</v>
      </c>
      <c r="P577" s="4">
        <f>P470</f>
        <v>0</v>
      </c>
      <c r="Q577" s="4">
        <f>P485</f>
        <v>0</v>
      </c>
      <c r="R577" s="4">
        <f>P497</f>
        <v>0</v>
      </c>
    </row>
    <row r="578" spans="5:18" x14ac:dyDescent="0.2">
      <c r="E578" s="2" t="s">
        <v>315</v>
      </c>
      <c r="F578" s="2">
        <v>650</v>
      </c>
      <c r="G578" s="4">
        <f t="shared" si="68"/>
        <v>0</v>
      </c>
      <c r="H578" s="4">
        <f t="shared" si="69"/>
        <v>0</v>
      </c>
      <c r="I578" s="4">
        <f>W347</f>
        <v>0</v>
      </c>
      <c r="J578" s="4">
        <f>W363</f>
        <v>0</v>
      </c>
      <c r="K578" s="4">
        <f>W380</f>
        <v>0</v>
      </c>
      <c r="L578" s="4">
        <f>W399</f>
        <v>0</v>
      </c>
      <c r="M578" s="4">
        <f>W414</f>
        <v>0</v>
      </c>
      <c r="N578" s="4">
        <f>W430</f>
        <v>0</v>
      </c>
      <c r="O578" s="4">
        <f>W450</f>
        <v>0</v>
      </c>
      <c r="P578" s="4">
        <f>W470</f>
        <v>0</v>
      </c>
      <c r="Q578" s="4">
        <f>W485</f>
        <v>0</v>
      </c>
      <c r="R578" s="4">
        <f>W497</f>
        <v>0</v>
      </c>
    </row>
    <row r="579" spans="5:18" x14ac:dyDescent="0.2">
      <c r="E579" s="2" t="s">
        <v>26</v>
      </c>
      <c r="G579" s="4">
        <f t="shared" si="68"/>
        <v>0</v>
      </c>
      <c r="H579" s="4" t="e">
        <f t="shared" si="69"/>
        <v>#DIV/0!</v>
      </c>
      <c r="K579" s="4">
        <v>0</v>
      </c>
    </row>
    <row r="580" spans="5:18" x14ac:dyDescent="0.2">
      <c r="E580" s="2" t="s">
        <v>100</v>
      </c>
      <c r="F580" s="2">
        <f>SUM(F560:F579)</f>
        <v>34628</v>
      </c>
      <c r="G580" s="4">
        <f t="shared" si="68"/>
        <v>0</v>
      </c>
      <c r="H580" s="4">
        <f t="shared" si="69"/>
        <v>0</v>
      </c>
      <c r="I580" s="4">
        <f>SUM(I561:I579)</f>
        <v>0</v>
      </c>
      <c r="J580" s="4">
        <f t="shared" ref="J580:R580" si="79">SUM(J561:J579)</f>
        <v>0</v>
      </c>
      <c r="K580" s="4">
        <f t="shared" si="79"/>
        <v>0</v>
      </c>
      <c r="L580" s="4">
        <f t="shared" si="79"/>
        <v>0</v>
      </c>
      <c r="M580" s="4">
        <f t="shared" si="79"/>
        <v>0</v>
      </c>
      <c r="N580" s="4">
        <f t="shared" si="79"/>
        <v>0</v>
      </c>
      <c r="O580" s="4">
        <f t="shared" si="79"/>
        <v>0</v>
      </c>
      <c r="P580" s="4">
        <f t="shared" si="79"/>
        <v>0</v>
      </c>
      <c r="Q580" s="4">
        <f t="shared" si="79"/>
        <v>0</v>
      </c>
      <c r="R580" s="4">
        <f t="shared" si="79"/>
        <v>0</v>
      </c>
    </row>
    <row r="581" spans="5:18" x14ac:dyDescent="0.2">
      <c r="F581" s="2" t="s">
        <v>46</v>
      </c>
      <c r="I581" s="4">
        <f>SUM(I580)</f>
        <v>0</v>
      </c>
      <c r="J581" s="4">
        <f>SUM(I581+J580)</f>
        <v>0</v>
      </c>
      <c r="K581" s="4">
        <f t="shared" ref="K581" si="80">SUM(J581+K580)</f>
        <v>0</v>
      </c>
      <c r="L581" s="4">
        <f t="shared" ref="L581" si="81">SUM(K581+L580)</f>
        <v>0</v>
      </c>
      <c r="M581" s="4">
        <f t="shared" ref="M581" si="82">SUM(L581+M580)</f>
        <v>0</v>
      </c>
      <c r="N581" s="4">
        <f t="shared" ref="N581" si="83">SUM(M581+N580)</f>
        <v>0</v>
      </c>
      <c r="O581" s="4">
        <f t="shared" ref="O581" si="84">SUM(N581+O580)</f>
        <v>0</v>
      </c>
      <c r="P581" s="4">
        <f t="shared" ref="P581" si="85">SUM(O581+P580)</f>
        <v>0</v>
      </c>
      <c r="Q581" s="4">
        <f>SUM(P581+Q580)</f>
        <v>0</v>
      </c>
      <c r="R581" s="4">
        <f t="shared" ref="R581" si="86">SUM(Q581+R580)</f>
        <v>0</v>
      </c>
    </row>
    <row r="582" spans="5:18" x14ac:dyDescent="0.2">
      <c r="E582" s="2" t="s">
        <v>232</v>
      </c>
      <c r="F582" s="2" t="s">
        <v>203</v>
      </c>
      <c r="G582" s="4" t="s">
        <v>87</v>
      </c>
      <c r="I582" s="4" t="s">
        <v>22</v>
      </c>
      <c r="J582" s="4" t="s">
        <v>13</v>
      </c>
      <c r="K582" s="4" t="s">
        <v>23</v>
      </c>
      <c r="L582" s="4" t="s">
        <v>24</v>
      </c>
      <c r="M582" s="4" t="s">
        <v>14</v>
      </c>
      <c r="N582" s="4" t="s">
        <v>15</v>
      </c>
      <c r="O582" s="4" t="s">
        <v>16</v>
      </c>
      <c r="P582" s="4" t="s">
        <v>17</v>
      </c>
      <c r="Q582" s="4" t="s">
        <v>18</v>
      </c>
      <c r="R582" s="4" t="s">
        <v>19</v>
      </c>
    </row>
    <row r="584" spans="5:18" x14ac:dyDescent="0.2">
      <c r="E584" s="2" t="s">
        <v>289</v>
      </c>
      <c r="F584" s="2">
        <v>0</v>
      </c>
      <c r="G584" s="4">
        <f>SUM(I584:T584)</f>
        <v>0</v>
      </c>
      <c r="Q584" s="4" t="s">
        <v>113</v>
      </c>
    </row>
    <row r="585" spans="5:18" x14ac:dyDescent="0.2">
      <c r="E585" s="2" t="s">
        <v>318</v>
      </c>
      <c r="F585" s="2">
        <v>600</v>
      </c>
      <c r="G585" s="4">
        <f t="shared" ref="G585:G586" si="87">SUM(I585:T585)</f>
        <v>0</v>
      </c>
    </row>
    <row r="586" spans="5:18" x14ac:dyDescent="0.2">
      <c r="E586" s="2" t="s">
        <v>290</v>
      </c>
      <c r="F586" s="2">
        <v>300</v>
      </c>
      <c r="G586" s="4">
        <f t="shared" si="87"/>
        <v>0</v>
      </c>
    </row>
  </sheetData>
  <mergeCells count="1">
    <mergeCell ref="E1:F1"/>
  </mergeCells>
  <phoneticPr fontId="1" type="noConversion"/>
  <printOptions gridLines="1"/>
  <pageMargins left="0.74803149606299213" right="0.74803149606299213" top="0.98425196850393704" bottom="0.98425196850393704" header="0.51181102362204722" footer="0.51181102362204722"/>
  <pageSetup paperSize="9" scale="10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56447-3DCA-4AC4-B587-ED9FF63EF57A}">
  <sheetPr>
    <pageSetUpPr fitToPage="1"/>
  </sheetPr>
  <dimension ref="A1:L85"/>
  <sheetViews>
    <sheetView workbookViewId="0">
      <selection activeCell="E86" sqref="E86"/>
    </sheetView>
  </sheetViews>
  <sheetFormatPr defaultRowHeight="12.75" x14ac:dyDescent="0.2"/>
  <cols>
    <col min="1" max="1" width="30.28515625" style="200" bestFit="1" customWidth="1"/>
    <col min="2" max="2" width="12.7109375" style="200" customWidth="1"/>
    <col min="3" max="3" width="11.28515625" style="200" bestFit="1" customWidth="1"/>
    <col min="4" max="4" width="12.28515625" style="200" bestFit="1" customWidth="1"/>
    <col min="5" max="8" width="11.28515625" style="200" bestFit="1" customWidth="1"/>
    <col min="9" max="11" width="10.28515625" style="200" bestFit="1" customWidth="1"/>
    <col min="12" max="13" width="10.140625" style="200" bestFit="1" customWidth="1"/>
    <col min="14" max="16384" width="9.140625" style="200"/>
  </cols>
  <sheetData>
    <row r="1" spans="1:9" x14ac:dyDescent="0.2">
      <c r="A1" s="243" t="s">
        <v>56</v>
      </c>
      <c r="B1" s="202" t="s">
        <v>214</v>
      </c>
      <c r="C1" s="202" t="s">
        <v>62</v>
      </c>
      <c r="D1" s="206" t="s">
        <v>63</v>
      </c>
      <c r="E1" s="206" t="s">
        <v>64</v>
      </c>
      <c r="F1" s="202" t="s">
        <v>69</v>
      </c>
      <c r="G1" s="200" t="s">
        <v>71</v>
      </c>
      <c r="H1" s="200" t="s">
        <v>73</v>
      </c>
      <c r="I1" s="200" t="s">
        <v>219</v>
      </c>
    </row>
    <row r="2" spans="1:9" x14ac:dyDescent="0.2">
      <c r="A2" s="202"/>
      <c r="B2" s="202"/>
      <c r="C2" s="202"/>
      <c r="D2" s="206"/>
      <c r="E2" s="202"/>
      <c r="F2" s="202"/>
      <c r="G2" s="202"/>
      <c r="H2" s="202"/>
    </row>
    <row r="3" spans="1:9" x14ac:dyDescent="0.2">
      <c r="A3" s="220" t="s">
        <v>57</v>
      </c>
      <c r="B3" s="202">
        <v>24921.87</v>
      </c>
      <c r="C3" s="202">
        <v>24921.87</v>
      </c>
      <c r="D3" s="206">
        <v>24921.87</v>
      </c>
      <c r="E3" s="206">
        <v>24921.87</v>
      </c>
      <c r="F3" s="202">
        <v>24921.87</v>
      </c>
      <c r="G3" s="200">
        <v>24921.87</v>
      </c>
      <c r="H3" s="200">
        <v>24921.87</v>
      </c>
      <c r="I3" s="200">
        <v>24921.87</v>
      </c>
    </row>
    <row r="4" spans="1:9" x14ac:dyDescent="0.2">
      <c r="A4" s="202"/>
      <c r="B4" s="202"/>
      <c r="C4" s="202"/>
      <c r="D4" s="206"/>
      <c r="E4" s="202"/>
      <c r="F4" s="202"/>
      <c r="H4" s="202"/>
    </row>
    <row r="5" spans="1:9" x14ac:dyDescent="0.2">
      <c r="A5" s="202" t="s">
        <v>276</v>
      </c>
      <c r="B5" s="202">
        <v>40555.300000000003</v>
      </c>
      <c r="C5" s="202">
        <v>45994.54</v>
      </c>
      <c r="D5" s="205">
        <v>51377.17</v>
      </c>
      <c r="E5" s="202">
        <v>53127.17</v>
      </c>
      <c r="F5" s="202">
        <v>53847.689999999995</v>
      </c>
      <c r="G5" s="200">
        <v>54311.939999999995</v>
      </c>
      <c r="H5" s="200">
        <v>58887.659999999996</v>
      </c>
      <c r="I5" s="200">
        <v>60482.729999999996</v>
      </c>
    </row>
    <row r="6" spans="1:9" x14ac:dyDescent="0.2">
      <c r="A6" s="202" t="s">
        <v>277</v>
      </c>
      <c r="B6" s="202">
        <v>40555.300000000003</v>
      </c>
      <c r="C6" s="202">
        <v>5439.24</v>
      </c>
      <c r="D6" s="205">
        <v>5382.63</v>
      </c>
      <c r="E6" s="202">
        <v>1750</v>
      </c>
      <c r="F6" s="200">
        <v>720.52</v>
      </c>
      <c r="G6" s="200">
        <v>464.25</v>
      </c>
      <c r="H6" s="200">
        <v>4575.7199999999993</v>
      </c>
      <c r="I6" s="200">
        <v>1595.07</v>
      </c>
    </row>
    <row r="7" spans="1:9" x14ac:dyDescent="0.2">
      <c r="A7" s="202" t="s">
        <v>278</v>
      </c>
      <c r="B7" s="202">
        <v>2480.42</v>
      </c>
      <c r="C7" s="202">
        <v>19340.760000000002</v>
      </c>
      <c r="D7" s="205">
        <v>26347.880000000005</v>
      </c>
      <c r="E7" s="214">
        <v>35610.600000000006</v>
      </c>
      <c r="F7" s="200">
        <v>40633.530000000006</v>
      </c>
      <c r="G7" s="200">
        <v>43674.91</v>
      </c>
      <c r="H7" s="200">
        <v>54386.22</v>
      </c>
      <c r="I7" s="200">
        <v>58554.21</v>
      </c>
    </row>
    <row r="8" spans="1:9" x14ac:dyDescent="0.2">
      <c r="A8" s="199" t="s">
        <v>279</v>
      </c>
      <c r="B8" s="202">
        <v>2480.42</v>
      </c>
      <c r="C8" s="202">
        <v>16860.34</v>
      </c>
      <c r="D8" s="206">
        <v>7007.1200000000008</v>
      </c>
      <c r="E8" s="214">
        <v>9262.7200000000012</v>
      </c>
      <c r="F8" s="202">
        <v>5022.9299999999994</v>
      </c>
      <c r="G8" s="200">
        <v>3041.3799999999997</v>
      </c>
      <c r="H8" s="200">
        <v>10711.31</v>
      </c>
      <c r="I8" s="200">
        <v>4167.99</v>
      </c>
    </row>
    <row r="9" spans="1:9" x14ac:dyDescent="0.2">
      <c r="A9" s="202"/>
      <c r="B9" s="202"/>
      <c r="C9" s="202"/>
      <c r="D9" s="205"/>
      <c r="E9" s="209"/>
    </row>
    <row r="10" spans="1:9" x14ac:dyDescent="0.2">
      <c r="A10" s="202" t="s">
        <v>60</v>
      </c>
      <c r="B10" s="202">
        <v>62996.75</v>
      </c>
      <c r="C10" s="202">
        <v>51575.65</v>
      </c>
      <c r="D10" s="206">
        <v>49951.159999999989</v>
      </c>
      <c r="E10" s="214">
        <v>42438.439999999988</v>
      </c>
      <c r="F10" s="200">
        <v>38136.029999999992</v>
      </c>
      <c r="G10" s="200">
        <v>35558.899999999994</v>
      </c>
      <c r="H10" s="200">
        <v>29423.309999999998</v>
      </c>
      <c r="I10" s="237">
        <v>26850.389999999992</v>
      </c>
    </row>
    <row r="11" spans="1:9" x14ac:dyDescent="0.2">
      <c r="A11" s="202"/>
      <c r="B11" s="202"/>
      <c r="C11" s="202"/>
      <c r="D11" s="205"/>
      <c r="E11" s="209"/>
    </row>
    <row r="12" spans="1:9" x14ac:dyDescent="0.2">
      <c r="A12" s="202" t="s">
        <v>293</v>
      </c>
      <c r="B12" s="202">
        <v>42852.65</v>
      </c>
      <c r="C12" s="200">
        <v>11083.55</v>
      </c>
      <c r="D12" s="206">
        <v>9246.23</v>
      </c>
      <c r="E12" s="214">
        <v>1733.51</v>
      </c>
      <c r="F12" s="200">
        <v>22431.1</v>
      </c>
      <c r="G12" s="200">
        <v>19662.23</v>
      </c>
      <c r="H12" s="200">
        <v>13556.13</v>
      </c>
      <c r="I12" s="200">
        <v>10953.72</v>
      </c>
    </row>
    <row r="13" spans="1:9" x14ac:dyDescent="0.2">
      <c r="A13" s="202" t="s">
        <v>294</v>
      </c>
      <c r="B13" s="202">
        <v>20492.099999999999</v>
      </c>
      <c r="C13" s="200">
        <v>40492.1</v>
      </c>
      <c r="D13" s="206">
        <v>40704.93</v>
      </c>
      <c r="E13" s="210">
        <v>40704.93</v>
      </c>
      <c r="F13" s="200">
        <v>15704.93</v>
      </c>
      <c r="G13" s="200">
        <v>15896.67</v>
      </c>
      <c r="H13" s="200">
        <v>15896.67</v>
      </c>
      <c r="I13" s="200">
        <v>15896.67</v>
      </c>
    </row>
    <row r="14" spans="1:9" x14ac:dyDescent="0.2">
      <c r="A14" s="199" t="s">
        <v>280</v>
      </c>
      <c r="B14" s="199">
        <v>348</v>
      </c>
      <c r="C14" s="199"/>
      <c r="D14" s="216"/>
      <c r="E14" s="218"/>
      <c r="F14" s="199"/>
    </row>
    <row r="15" spans="1:9" x14ac:dyDescent="0.2">
      <c r="A15" s="202" t="s">
        <v>296</v>
      </c>
      <c r="B15" s="202">
        <v>62996.75</v>
      </c>
      <c r="C15" s="200">
        <v>51575.649999999994</v>
      </c>
      <c r="D15" s="209">
        <v>49951.16</v>
      </c>
      <c r="E15" s="200">
        <v>42438.44</v>
      </c>
      <c r="F15" s="200">
        <v>38136.03</v>
      </c>
      <c r="G15" s="200">
        <v>35558.9</v>
      </c>
      <c r="H15" s="200">
        <v>29452.799999999999</v>
      </c>
      <c r="I15" s="237">
        <v>26850.39</v>
      </c>
    </row>
    <row r="16" spans="1:9" x14ac:dyDescent="0.2">
      <c r="A16" s="199" t="s">
        <v>280</v>
      </c>
      <c r="B16" s="211"/>
      <c r="C16" s="202"/>
      <c r="D16" s="215"/>
      <c r="E16" s="202"/>
      <c r="G16" s="200" t="s">
        <v>574</v>
      </c>
      <c r="H16" s="200">
        <v>29.49</v>
      </c>
    </row>
    <row r="17" spans="1:12" x14ac:dyDescent="0.2">
      <c r="A17" s="202"/>
      <c r="B17" s="202"/>
      <c r="D17" s="214"/>
      <c r="H17" s="200">
        <v>29423.309999999998</v>
      </c>
    </row>
    <row r="18" spans="1:12" x14ac:dyDescent="0.2">
      <c r="A18" s="202"/>
      <c r="B18" s="202"/>
      <c r="C18" s="199"/>
      <c r="D18" s="206"/>
      <c r="E18" s="199"/>
      <c r="G18" s="202"/>
      <c r="H18" s="202"/>
    </row>
    <row r="19" spans="1:12" x14ac:dyDescent="0.2">
      <c r="A19" s="220" t="s">
        <v>231</v>
      </c>
      <c r="C19" s="199"/>
      <c r="D19" s="205"/>
    </row>
    <row r="20" spans="1:12" x14ac:dyDescent="0.2">
      <c r="C20" s="202"/>
      <c r="D20" s="206"/>
      <c r="E20" s="202"/>
    </row>
    <row r="21" spans="1:12" x14ac:dyDescent="0.2">
      <c r="A21" s="199" t="s">
        <v>228</v>
      </c>
      <c r="B21" s="211" t="s">
        <v>12</v>
      </c>
      <c r="C21" s="200" t="s">
        <v>230</v>
      </c>
      <c r="D21" s="205" t="s">
        <v>229</v>
      </c>
      <c r="E21" s="202" t="s">
        <v>237</v>
      </c>
      <c r="F21" s="200" t="s">
        <v>90</v>
      </c>
      <c r="G21" s="200" t="s">
        <v>91</v>
      </c>
      <c r="H21" s="200" t="s">
        <v>92</v>
      </c>
      <c r="I21" s="200" t="s">
        <v>93</v>
      </c>
      <c r="J21" s="200" t="s">
        <v>94</v>
      </c>
      <c r="K21" s="200" t="s">
        <v>98</v>
      </c>
      <c r="L21" s="237" t="s">
        <v>102</v>
      </c>
    </row>
    <row r="22" spans="1:12" x14ac:dyDescent="0.2">
      <c r="A22" s="200" t="s">
        <v>383</v>
      </c>
      <c r="B22" s="202">
        <v>400</v>
      </c>
      <c r="C22" s="200">
        <v>610.82999999999993</v>
      </c>
      <c r="D22" s="205">
        <v>1.5270749999999997</v>
      </c>
      <c r="E22" s="202"/>
      <c r="F22" s="200">
        <v>348.19</v>
      </c>
      <c r="L22" s="202">
        <v>262.64</v>
      </c>
    </row>
    <row r="23" spans="1:12" x14ac:dyDescent="0.2">
      <c r="A23" s="200" t="s">
        <v>51</v>
      </c>
      <c r="B23" s="202">
        <v>12300</v>
      </c>
      <c r="C23" s="200">
        <v>8699.84</v>
      </c>
      <c r="D23" s="205">
        <v>0.70730406504065046</v>
      </c>
      <c r="E23" s="200">
        <v>911.08999999999992</v>
      </c>
      <c r="F23" s="200">
        <v>1486.1100000000001</v>
      </c>
      <c r="G23" s="200">
        <v>1122</v>
      </c>
      <c r="H23" s="200">
        <v>1028.27</v>
      </c>
      <c r="I23" s="200">
        <v>1028.27</v>
      </c>
      <c r="J23" s="200">
        <v>1028.27</v>
      </c>
      <c r="K23" s="200">
        <v>1028.27</v>
      </c>
      <c r="L23" s="202">
        <v>1067.56</v>
      </c>
    </row>
    <row r="24" spans="1:12" x14ac:dyDescent="0.2">
      <c r="A24" s="200" t="s">
        <v>292</v>
      </c>
      <c r="B24" s="202">
        <v>882</v>
      </c>
      <c r="C24" s="200">
        <v>561.75</v>
      </c>
      <c r="D24" s="205">
        <v>0.63690476190476186</v>
      </c>
      <c r="E24" s="202">
        <v>61.849999999999994</v>
      </c>
      <c r="F24" s="200">
        <v>59.150000000000006</v>
      </c>
      <c r="G24" s="200">
        <v>99.449999999999989</v>
      </c>
      <c r="H24" s="200">
        <v>59.150000000000006</v>
      </c>
      <c r="I24" s="200">
        <v>3</v>
      </c>
      <c r="J24" s="200">
        <v>119.2</v>
      </c>
      <c r="K24" s="200">
        <v>67.800000000000011</v>
      </c>
      <c r="L24" s="200">
        <v>92.15</v>
      </c>
    </row>
    <row r="25" spans="1:12" x14ac:dyDescent="0.2">
      <c r="A25" s="200" t="s">
        <v>192</v>
      </c>
      <c r="B25" s="200">
        <v>650</v>
      </c>
      <c r="C25" s="200">
        <v>645</v>
      </c>
      <c r="D25" s="205">
        <v>0.99230769230769234</v>
      </c>
      <c r="E25" s="200">
        <v>0</v>
      </c>
      <c r="F25" s="200">
        <v>330</v>
      </c>
      <c r="G25" s="200">
        <v>0</v>
      </c>
      <c r="H25" s="200">
        <v>0</v>
      </c>
      <c r="I25" s="200">
        <v>315</v>
      </c>
      <c r="J25" s="200">
        <v>0</v>
      </c>
      <c r="K25" s="200">
        <v>0</v>
      </c>
      <c r="L25" s="200">
        <v>0</v>
      </c>
    </row>
    <row r="26" spans="1:12" x14ac:dyDescent="0.2">
      <c r="A26" s="200" t="s">
        <v>233</v>
      </c>
      <c r="B26" s="202">
        <v>721</v>
      </c>
      <c r="C26" s="202">
        <v>738.02</v>
      </c>
      <c r="D26" s="206">
        <v>1.0236061026352288</v>
      </c>
      <c r="E26" s="202">
        <v>0</v>
      </c>
      <c r="F26" s="200">
        <v>581.65</v>
      </c>
      <c r="G26" s="200">
        <v>121.37</v>
      </c>
      <c r="H26" s="200">
        <v>35</v>
      </c>
      <c r="I26" s="200">
        <v>0</v>
      </c>
      <c r="J26" s="200">
        <v>0</v>
      </c>
      <c r="K26" s="200">
        <v>0</v>
      </c>
      <c r="L26" s="200">
        <v>0</v>
      </c>
    </row>
    <row r="27" spans="1:12" x14ac:dyDescent="0.2">
      <c r="A27" s="200" t="s">
        <v>11</v>
      </c>
      <c r="B27" s="202">
        <v>1400</v>
      </c>
      <c r="C27" s="202">
        <v>868.42</v>
      </c>
      <c r="D27" s="250">
        <v>0.62029999999999996</v>
      </c>
      <c r="E27" s="202">
        <v>0</v>
      </c>
      <c r="F27" s="200">
        <v>868.42</v>
      </c>
      <c r="G27" s="200">
        <v>0</v>
      </c>
      <c r="H27" s="200">
        <v>0</v>
      </c>
      <c r="I27" s="200">
        <v>0</v>
      </c>
      <c r="J27" s="200">
        <v>0</v>
      </c>
      <c r="K27" s="200">
        <v>0</v>
      </c>
      <c r="L27" s="200">
        <v>0</v>
      </c>
    </row>
    <row r="28" spans="1:12" x14ac:dyDescent="0.2">
      <c r="A28" s="200" t="s">
        <v>195</v>
      </c>
      <c r="B28" s="200">
        <v>450</v>
      </c>
      <c r="C28" s="200">
        <v>285</v>
      </c>
      <c r="D28" s="205">
        <v>0.6333333333333333</v>
      </c>
      <c r="E28" s="200">
        <v>0</v>
      </c>
      <c r="F28" s="200">
        <v>285</v>
      </c>
      <c r="G28" s="200">
        <v>0</v>
      </c>
      <c r="H28" s="200">
        <v>0</v>
      </c>
      <c r="I28" s="200">
        <v>0</v>
      </c>
      <c r="J28" s="200">
        <v>0</v>
      </c>
      <c r="K28" s="200">
        <v>0</v>
      </c>
      <c r="L28" s="202">
        <v>0</v>
      </c>
    </row>
    <row r="29" spans="1:12" x14ac:dyDescent="0.2">
      <c r="A29" s="202" t="s">
        <v>193</v>
      </c>
      <c r="B29" s="202">
        <v>75</v>
      </c>
      <c r="C29" s="202">
        <v>0</v>
      </c>
      <c r="D29" s="206">
        <v>0</v>
      </c>
    </row>
    <row r="30" spans="1:12" x14ac:dyDescent="0.2">
      <c r="A30" s="200" t="s">
        <v>300</v>
      </c>
      <c r="B30" s="202">
        <v>0</v>
      </c>
      <c r="C30" s="200">
        <v>0</v>
      </c>
      <c r="D30" s="204" t="e">
        <v>#DIV/0!</v>
      </c>
    </row>
    <row r="31" spans="1:12" x14ac:dyDescent="0.2">
      <c r="A31" s="202" t="s">
        <v>78</v>
      </c>
      <c r="B31" s="202">
        <v>400</v>
      </c>
      <c r="C31" s="200">
        <v>239</v>
      </c>
      <c r="D31" s="204">
        <v>0.59750000000000003</v>
      </c>
      <c r="E31" s="200">
        <v>28</v>
      </c>
      <c r="F31" s="200">
        <v>61</v>
      </c>
      <c r="G31" s="200">
        <v>28</v>
      </c>
      <c r="H31" s="200">
        <v>28</v>
      </c>
      <c r="I31" s="200">
        <v>28</v>
      </c>
      <c r="J31" s="200">
        <v>10</v>
      </c>
      <c r="K31" s="200">
        <v>28</v>
      </c>
      <c r="L31" s="200">
        <v>28</v>
      </c>
    </row>
    <row r="32" spans="1:12" x14ac:dyDescent="0.2">
      <c r="A32" s="200" t="s">
        <v>31</v>
      </c>
      <c r="B32" s="202">
        <v>500</v>
      </c>
      <c r="C32" s="200">
        <v>85</v>
      </c>
      <c r="D32" s="244">
        <v>0.17</v>
      </c>
      <c r="E32" s="200">
        <v>0</v>
      </c>
      <c r="F32" s="200">
        <v>0</v>
      </c>
      <c r="G32" s="200">
        <v>0</v>
      </c>
      <c r="H32" s="200">
        <v>0</v>
      </c>
      <c r="I32" s="200">
        <v>0</v>
      </c>
      <c r="J32" s="200">
        <v>20</v>
      </c>
      <c r="K32" s="200">
        <v>65</v>
      </c>
      <c r="L32" s="200">
        <v>0</v>
      </c>
    </row>
    <row r="33" spans="1:12" x14ac:dyDescent="0.2">
      <c r="A33" s="202" t="s">
        <v>196</v>
      </c>
      <c r="B33" s="202">
        <v>2500</v>
      </c>
      <c r="C33" s="200">
        <v>2620</v>
      </c>
      <c r="D33" s="204">
        <v>1.048</v>
      </c>
      <c r="E33" s="200">
        <v>0</v>
      </c>
      <c r="F33" s="200">
        <v>0</v>
      </c>
      <c r="G33" s="200">
        <v>410</v>
      </c>
      <c r="H33" s="200">
        <v>820</v>
      </c>
      <c r="I33" s="200">
        <v>570</v>
      </c>
      <c r="J33" s="200">
        <v>0</v>
      </c>
      <c r="K33" s="200">
        <v>410</v>
      </c>
      <c r="L33" s="200">
        <v>410</v>
      </c>
    </row>
    <row r="34" spans="1:12" x14ac:dyDescent="0.2">
      <c r="A34" s="202" t="s">
        <v>197</v>
      </c>
      <c r="B34" s="202">
        <v>1400</v>
      </c>
      <c r="C34" s="200">
        <v>1540</v>
      </c>
      <c r="D34" s="204">
        <v>1.1000000000000001</v>
      </c>
      <c r="E34" s="200">
        <v>0</v>
      </c>
      <c r="F34" s="200">
        <v>160</v>
      </c>
      <c r="G34" s="200">
        <v>230</v>
      </c>
      <c r="H34" s="200">
        <v>460</v>
      </c>
      <c r="I34" s="200">
        <v>230</v>
      </c>
      <c r="J34" s="200">
        <v>0</v>
      </c>
      <c r="K34" s="200">
        <v>230</v>
      </c>
      <c r="L34" s="200">
        <v>230</v>
      </c>
    </row>
    <row r="35" spans="1:12" x14ac:dyDescent="0.2">
      <c r="A35" s="202" t="s">
        <v>356</v>
      </c>
      <c r="B35" s="200">
        <v>5350</v>
      </c>
      <c r="C35" s="200">
        <v>5008.28</v>
      </c>
      <c r="D35" s="204">
        <v>0.93612710280373823</v>
      </c>
      <c r="E35" s="202">
        <v>645.14</v>
      </c>
      <c r="F35" s="200">
        <v>480.14000000000004</v>
      </c>
      <c r="G35" s="200">
        <v>978.09999999999991</v>
      </c>
      <c r="H35" s="200">
        <v>457.84999999999997</v>
      </c>
      <c r="I35" s="200">
        <v>665</v>
      </c>
      <c r="J35" s="200">
        <v>527.97</v>
      </c>
      <c r="K35" s="200">
        <v>435.45</v>
      </c>
      <c r="L35" s="200">
        <v>818.63</v>
      </c>
    </row>
    <row r="36" spans="1:12" x14ac:dyDescent="0.2">
      <c r="A36" s="202" t="s">
        <v>501</v>
      </c>
      <c r="B36" s="200">
        <v>0</v>
      </c>
      <c r="C36" s="200">
        <v>0</v>
      </c>
      <c r="D36" s="238" t="e">
        <v>#DIV/0!</v>
      </c>
      <c r="I36" s="200">
        <v>0</v>
      </c>
    </row>
    <row r="37" spans="1:12" x14ac:dyDescent="0.2">
      <c r="A37" s="202" t="s">
        <v>308</v>
      </c>
      <c r="B37" s="200">
        <v>300</v>
      </c>
      <c r="C37" s="200">
        <v>797.44999999999993</v>
      </c>
      <c r="D37" s="244">
        <v>2.6581666666666663</v>
      </c>
      <c r="E37" s="202">
        <v>0</v>
      </c>
      <c r="F37" s="200">
        <v>678.56</v>
      </c>
      <c r="H37" s="200">
        <v>0</v>
      </c>
      <c r="I37" s="200">
        <v>0</v>
      </c>
      <c r="J37" s="200">
        <v>30</v>
      </c>
      <c r="K37" s="200">
        <v>64.400000000000006</v>
      </c>
      <c r="L37" s="202">
        <v>24.49</v>
      </c>
    </row>
    <row r="38" spans="1:12" x14ac:dyDescent="0.2">
      <c r="A38" s="202" t="s">
        <v>194</v>
      </c>
      <c r="B38" s="200">
        <v>1500</v>
      </c>
      <c r="C38" s="200">
        <v>0</v>
      </c>
      <c r="D38" s="240">
        <v>0</v>
      </c>
    </row>
    <row r="39" spans="1:12" x14ac:dyDescent="0.2">
      <c r="A39" s="202" t="s">
        <v>200</v>
      </c>
      <c r="B39" s="200">
        <v>5150</v>
      </c>
      <c r="C39" s="200">
        <v>3334.1400000000003</v>
      </c>
      <c r="D39" s="204">
        <v>0.6474058252427185</v>
      </c>
      <c r="E39" s="200">
        <v>423.85999999999996</v>
      </c>
      <c r="F39" s="200">
        <v>379.82000000000005</v>
      </c>
      <c r="G39" s="200">
        <v>592.31000000000006</v>
      </c>
      <c r="H39" s="200">
        <v>314.73</v>
      </c>
      <c r="I39" s="200">
        <v>303.23</v>
      </c>
      <c r="J39" s="200">
        <v>587.09</v>
      </c>
      <c r="K39" s="200">
        <v>353.06</v>
      </c>
      <c r="L39" s="200">
        <v>380.03999999999996</v>
      </c>
    </row>
    <row r="40" spans="1:12" x14ac:dyDescent="0.2">
      <c r="A40" s="202" t="s">
        <v>315</v>
      </c>
      <c r="B40" s="200">
        <v>650</v>
      </c>
      <c r="C40" s="200">
        <v>438.78999999999996</v>
      </c>
      <c r="D40" s="244">
        <v>0.67506153846153838</v>
      </c>
      <c r="E40" s="202">
        <v>0</v>
      </c>
      <c r="F40" s="200">
        <v>0</v>
      </c>
      <c r="G40" s="200">
        <v>0</v>
      </c>
      <c r="H40" s="200">
        <v>0</v>
      </c>
      <c r="I40" s="200">
        <v>0</v>
      </c>
      <c r="J40" s="200">
        <v>0</v>
      </c>
      <c r="K40" s="200">
        <v>243.79</v>
      </c>
      <c r="L40" s="202">
        <v>195</v>
      </c>
    </row>
    <row r="41" spans="1:12" x14ac:dyDescent="0.2">
      <c r="A41" s="202" t="s">
        <v>26</v>
      </c>
      <c r="C41" s="200">
        <v>0</v>
      </c>
      <c r="D41" s="239" t="e">
        <v>#DIV/0!</v>
      </c>
      <c r="G41" s="200">
        <v>0</v>
      </c>
    </row>
    <row r="42" spans="1:12" x14ac:dyDescent="0.2">
      <c r="A42" s="202" t="s">
        <v>100</v>
      </c>
      <c r="B42" s="200">
        <v>34628</v>
      </c>
      <c r="C42" s="200">
        <v>26208.879999999997</v>
      </c>
      <c r="D42" s="244">
        <v>0.75686958530668813</v>
      </c>
      <c r="E42" s="200">
        <v>2069.94</v>
      </c>
      <c r="F42" s="200">
        <v>5718.0400000000009</v>
      </c>
      <c r="G42" s="200">
        <v>3581.23</v>
      </c>
      <c r="H42" s="200">
        <v>3203</v>
      </c>
      <c r="I42" s="200">
        <v>3142.5</v>
      </c>
      <c r="J42" s="200">
        <v>2322.5300000000002</v>
      </c>
      <c r="K42" s="200">
        <v>2925.77</v>
      </c>
      <c r="L42" s="200">
        <v>3245.87</v>
      </c>
    </row>
    <row r="43" spans="1:12" x14ac:dyDescent="0.2">
      <c r="A43" s="202"/>
      <c r="B43" s="200" t="s">
        <v>46</v>
      </c>
      <c r="C43" s="202"/>
      <c r="D43" s="210"/>
      <c r="E43" s="200">
        <v>2069.94</v>
      </c>
      <c r="F43" s="200">
        <v>7787.9800000000014</v>
      </c>
      <c r="G43" s="200">
        <v>11369.210000000001</v>
      </c>
      <c r="H43" s="200">
        <v>14572.210000000001</v>
      </c>
      <c r="I43" s="200">
        <v>17714.71</v>
      </c>
      <c r="J43" s="200">
        <v>20037.239999999998</v>
      </c>
      <c r="K43" s="200">
        <v>22963.01</v>
      </c>
      <c r="L43" s="200">
        <v>26208.879999999997</v>
      </c>
    </row>
    <row r="44" spans="1:12" x14ac:dyDescent="0.2">
      <c r="A44" s="199" t="s">
        <v>232</v>
      </c>
      <c r="B44" s="199" t="s">
        <v>203</v>
      </c>
      <c r="C44" s="200" t="s">
        <v>87</v>
      </c>
      <c r="D44" s="201"/>
      <c r="E44" s="200" t="s">
        <v>22</v>
      </c>
      <c r="F44" s="200" t="s">
        <v>13</v>
      </c>
      <c r="G44" s="200" t="s">
        <v>23</v>
      </c>
      <c r="H44" s="200" t="s">
        <v>24</v>
      </c>
      <c r="I44" s="200" t="s">
        <v>14</v>
      </c>
      <c r="J44" s="200" t="s">
        <v>15</v>
      </c>
      <c r="K44" s="200" t="s">
        <v>16</v>
      </c>
      <c r="L44" s="200" t="s">
        <v>17</v>
      </c>
    </row>
    <row r="46" spans="1:12" x14ac:dyDescent="0.2">
      <c r="A46" s="199" t="s">
        <v>289</v>
      </c>
      <c r="B46" s="199">
        <v>0</v>
      </c>
      <c r="C46" s="200">
        <v>0</v>
      </c>
    </row>
    <row r="47" spans="1:12" x14ac:dyDescent="0.2">
      <c r="A47" s="200" t="s">
        <v>318</v>
      </c>
      <c r="B47" s="200">
        <v>600</v>
      </c>
      <c r="C47" s="200">
        <v>0</v>
      </c>
    </row>
    <row r="48" spans="1:12" x14ac:dyDescent="0.2">
      <c r="A48" s="200" t="s">
        <v>290</v>
      </c>
      <c r="B48" s="200">
        <v>300</v>
      </c>
      <c r="C48" s="200">
        <v>0</v>
      </c>
      <c r="D48" s="201"/>
    </row>
    <row r="49" spans="1:12" x14ac:dyDescent="0.2">
      <c r="A49" s="200" t="s">
        <v>314</v>
      </c>
      <c r="B49" s="200">
        <v>1500</v>
      </c>
      <c r="C49" s="200">
        <v>1360</v>
      </c>
      <c r="D49" s="201"/>
      <c r="K49" s="200">
        <v>1360</v>
      </c>
    </row>
    <row r="50" spans="1:12" x14ac:dyDescent="0.2">
      <c r="A50" s="200" t="s">
        <v>316</v>
      </c>
      <c r="B50" s="200">
        <v>0</v>
      </c>
      <c r="C50" s="200">
        <v>0</v>
      </c>
      <c r="D50" s="201"/>
    </row>
    <row r="51" spans="1:12" x14ac:dyDescent="0.2">
      <c r="A51" s="200" t="s">
        <v>201</v>
      </c>
      <c r="B51" s="200">
        <v>6750</v>
      </c>
      <c r="C51" s="200">
        <v>13318.96</v>
      </c>
      <c r="D51" s="204">
        <v>1.9731792592592592</v>
      </c>
      <c r="E51" s="202"/>
      <c r="F51" s="200">
        <v>4008.37</v>
      </c>
      <c r="G51" s="200">
        <v>1162.8900000000001</v>
      </c>
      <c r="H51" s="200">
        <v>5547.82</v>
      </c>
      <c r="I51" s="200">
        <v>1500</v>
      </c>
      <c r="J51" s="200">
        <v>601.4</v>
      </c>
      <c r="L51" s="202">
        <v>498.47999999999996</v>
      </c>
    </row>
    <row r="52" spans="1:12" x14ac:dyDescent="0.2">
      <c r="A52" s="200" t="s">
        <v>4</v>
      </c>
      <c r="B52" s="200">
        <v>9150</v>
      </c>
      <c r="C52" s="200">
        <v>14678.96</v>
      </c>
      <c r="D52" s="244">
        <v>1.6042579234972676</v>
      </c>
      <c r="E52" s="200">
        <v>0</v>
      </c>
      <c r="F52" s="200">
        <v>4008.37</v>
      </c>
      <c r="G52" s="200">
        <v>1162.8900000000001</v>
      </c>
      <c r="H52" s="200">
        <v>5547.82</v>
      </c>
      <c r="I52" s="200">
        <v>1500</v>
      </c>
      <c r="J52" s="200">
        <v>601.4</v>
      </c>
      <c r="K52" s="200">
        <v>1360</v>
      </c>
      <c r="L52" s="200">
        <v>498.47999999999996</v>
      </c>
    </row>
    <row r="53" spans="1:12" x14ac:dyDescent="0.2">
      <c r="A53" s="200" t="s">
        <v>568</v>
      </c>
      <c r="B53" s="200">
        <v>6750</v>
      </c>
      <c r="C53" s="200">
        <v>12121.29</v>
      </c>
      <c r="D53" s="204"/>
      <c r="E53" s="200">
        <v>290</v>
      </c>
      <c r="F53" s="200">
        <v>5000</v>
      </c>
      <c r="G53" s="200">
        <v>1750</v>
      </c>
      <c r="K53" s="200">
        <v>5081.29</v>
      </c>
    </row>
    <row r="54" spans="1:12" x14ac:dyDescent="0.2">
      <c r="A54" s="199" t="s">
        <v>204</v>
      </c>
      <c r="B54" s="199">
        <v>50528</v>
      </c>
      <c r="C54" s="199">
        <v>53009.13</v>
      </c>
      <c r="D54" s="204">
        <v>1.0491040611146294</v>
      </c>
      <c r="E54" s="200">
        <v>2359.94</v>
      </c>
      <c r="F54" s="200">
        <v>14726.41</v>
      </c>
      <c r="G54" s="200">
        <v>6494.12</v>
      </c>
      <c r="H54" s="200">
        <v>8750.82</v>
      </c>
      <c r="I54" s="200">
        <v>4642.5</v>
      </c>
      <c r="J54" s="200">
        <v>2923.9300000000003</v>
      </c>
      <c r="K54" s="200">
        <v>9367.0600000000013</v>
      </c>
      <c r="L54" s="200">
        <v>3744.35</v>
      </c>
    </row>
    <row r="55" spans="1:12" x14ac:dyDescent="0.2">
      <c r="D55" s="201"/>
    </row>
    <row r="57" spans="1:12" x14ac:dyDescent="0.2">
      <c r="A57" s="220" t="s">
        <v>282</v>
      </c>
      <c r="E57" s="200" t="s">
        <v>22</v>
      </c>
      <c r="F57" s="200" t="s">
        <v>13</v>
      </c>
      <c r="G57" s="200" t="s">
        <v>234</v>
      </c>
      <c r="H57" s="200" t="s">
        <v>235</v>
      </c>
      <c r="I57" s="200" t="s">
        <v>14</v>
      </c>
      <c r="J57" s="200" t="s">
        <v>15</v>
      </c>
      <c r="K57" s="200" t="s">
        <v>16</v>
      </c>
      <c r="L57" s="200" t="s">
        <v>17</v>
      </c>
    </row>
    <row r="58" spans="1:12" x14ac:dyDescent="0.2">
      <c r="A58" s="200" t="s">
        <v>39</v>
      </c>
      <c r="B58" s="200">
        <v>40012</v>
      </c>
      <c r="C58" s="200">
        <v>40012</v>
      </c>
      <c r="D58" s="204">
        <v>1</v>
      </c>
      <c r="E58" s="200">
        <v>40012</v>
      </c>
    </row>
    <row r="59" spans="1:12" x14ac:dyDescent="0.2">
      <c r="A59" s="200" t="s">
        <v>149</v>
      </c>
      <c r="B59" s="200">
        <v>145</v>
      </c>
      <c r="C59" s="200">
        <v>61.5</v>
      </c>
      <c r="D59" s="204">
        <v>0.42413793103448277</v>
      </c>
      <c r="E59" s="200">
        <v>61.5</v>
      </c>
    </row>
    <row r="60" spans="1:12" x14ac:dyDescent="0.2">
      <c r="A60" s="200" t="s">
        <v>208</v>
      </c>
      <c r="B60" s="200">
        <v>400</v>
      </c>
      <c r="C60" s="200">
        <v>404.57000000000005</v>
      </c>
      <c r="D60" s="204">
        <v>1.011425</v>
      </c>
      <c r="G60" s="200">
        <v>212.83</v>
      </c>
      <c r="J60" s="200">
        <v>191.74</v>
      </c>
    </row>
    <row r="61" spans="1:12" x14ac:dyDescent="0.2">
      <c r="A61" s="200" t="s">
        <v>597</v>
      </c>
      <c r="C61" s="200">
        <v>1595.07</v>
      </c>
      <c r="D61" s="204"/>
      <c r="L61" s="200">
        <v>1595.07</v>
      </c>
    </row>
    <row r="62" spans="1:12" x14ac:dyDescent="0.2">
      <c r="A62" s="200" t="s">
        <v>569</v>
      </c>
      <c r="C62" s="200">
        <v>7245</v>
      </c>
      <c r="D62" s="204"/>
      <c r="G62" s="200">
        <v>5000</v>
      </c>
      <c r="H62" s="200">
        <v>2245</v>
      </c>
    </row>
    <row r="63" spans="1:12" x14ac:dyDescent="0.2">
      <c r="A63" s="200" t="s">
        <v>354</v>
      </c>
      <c r="B63" s="200">
        <v>4500</v>
      </c>
      <c r="C63" s="200">
        <v>1232.51</v>
      </c>
      <c r="D63" s="204">
        <v>0.27389111111111109</v>
      </c>
      <c r="E63" s="200">
        <v>360</v>
      </c>
      <c r="F63" s="200">
        <v>300</v>
      </c>
      <c r="G63" s="200">
        <v>0</v>
      </c>
      <c r="J63" s="200">
        <v>272.51</v>
      </c>
      <c r="K63" s="200">
        <v>300</v>
      </c>
    </row>
    <row r="64" spans="1:12" x14ac:dyDescent="0.2">
      <c r="A64" s="200" t="s">
        <v>353</v>
      </c>
      <c r="C64" s="200">
        <v>833.08</v>
      </c>
      <c r="D64" s="204" t="e">
        <v>#DIV/0!</v>
      </c>
      <c r="E64" s="200">
        <v>121.8</v>
      </c>
      <c r="F64" s="200">
        <v>170.57</v>
      </c>
      <c r="G64" s="200">
        <v>169.8</v>
      </c>
      <c r="H64" s="200">
        <v>41.24</v>
      </c>
      <c r="I64" s="200">
        <v>225.52</v>
      </c>
      <c r="K64" s="200">
        <v>104.15</v>
      </c>
    </row>
    <row r="65" spans="1:12" x14ac:dyDescent="0.2">
      <c r="A65" s="199" t="s">
        <v>238</v>
      </c>
      <c r="B65" s="199">
        <v>45057</v>
      </c>
      <c r="C65" s="199">
        <v>51383.73</v>
      </c>
      <c r="D65" s="204">
        <v>1.1404161395565617</v>
      </c>
      <c r="E65" s="200">
        <v>40555.300000000003</v>
      </c>
      <c r="F65" s="200">
        <v>470.57</v>
      </c>
      <c r="G65" s="200">
        <v>5382.63</v>
      </c>
      <c r="H65" s="200">
        <v>2286.2399999999998</v>
      </c>
      <c r="I65" s="200">
        <v>225.52</v>
      </c>
      <c r="J65" s="202">
        <v>464.25</v>
      </c>
      <c r="K65" s="200">
        <v>404.15</v>
      </c>
      <c r="L65" s="200">
        <v>1595.07</v>
      </c>
    </row>
    <row r="68" spans="1:12" x14ac:dyDescent="0.2">
      <c r="A68" s="243" t="s">
        <v>109</v>
      </c>
    </row>
    <row r="69" spans="1:12" x14ac:dyDescent="0.2">
      <c r="A69" s="202" t="s">
        <v>600</v>
      </c>
    </row>
    <row r="70" spans="1:12" x14ac:dyDescent="0.2">
      <c r="A70" s="202" t="s">
        <v>578</v>
      </c>
    </row>
    <row r="71" spans="1:12" x14ac:dyDescent="0.2">
      <c r="A71" s="202" t="s">
        <v>579</v>
      </c>
    </row>
    <row r="72" spans="1:12" x14ac:dyDescent="0.2">
      <c r="A72" s="202" t="s">
        <v>580</v>
      </c>
    </row>
    <row r="73" spans="1:12" x14ac:dyDescent="0.2">
      <c r="A73" s="202" t="s">
        <v>608</v>
      </c>
    </row>
    <row r="74" spans="1:12" x14ac:dyDescent="0.2">
      <c r="A74" s="243" t="s">
        <v>502</v>
      </c>
    </row>
    <row r="75" spans="1:12" x14ac:dyDescent="0.2">
      <c r="A75" s="202" t="s">
        <v>575</v>
      </c>
      <c r="B75" s="202" t="s">
        <v>601</v>
      </c>
    </row>
    <row r="76" spans="1:12" x14ac:dyDescent="0.2">
      <c r="A76" s="202" t="s">
        <v>504</v>
      </c>
      <c r="B76" s="202"/>
    </row>
    <row r="77" spans="1:12" x14ac:dyDescent="0.2">
      <c r="A77" s="202" t="s">
        <v>503</v>
      </c>
      <c r="B77" s="202" t="s">
        <v>602</v>
      </c>
      <c r="C77" s="202" t="s">
        <v>577</v>
      </c>
    </row>
    <row r="78" spans="1:12" x14ac:dyDescent="0.2">
      <c r="A78" s="202" t="s">
        <v>505</v>
      </c>
      <c r="B78" s="202" t="s">
        <v>603</v>
      </c>
      <c r="C78" s="202" t="s">
        <v>576</v>
      </c>
    </row>
    <row r="79" spans="1:12" x14ac:dyDescent="0.2">
      <c r="A79" s="202" t="s">
        <v>506</v>
      </c>
      <c r="B79" s="202" t="s">
        <v>604</v>
      </c>
      <c r="C79" s="202"/>
    </row>
    <row r="80" spans="1:12" x14ac:dyDescent="0.2">
      <c r="A80" s="202" t="s">
        <v>605</v>
      </c>
      <c r="B80" s="202" t="s">
        <v>606</v>
      </c>
    </row>
    <row r="81" spans="1:6" x14ac:dyDescent="0.2">
      <c r="A81" s="202"/>
      <c r="B81" s="202"/>
    </row>
    <row r="82" spans="1:6" x14ac:dyDescent="0.2">
      <c r="A82" s="220" t="s">
        <v>506</v>
      </c>
      <c r="B82" s="202" t="s">
        <v>607</v>
      </c>
      <c r="C82" s="202" t="s">
        <v>609</v>
      </c>
    </row>
    <row r="83" spans="1:6" x14ac:dyDescent="0.2">
      <c r="A83" s="243" t="s">
        <v>610</v>
      </c>
      <c r="B83" s="220"/>
      <c r="C83" s="220"/>
      <c r="D83" s="220"/>
      <c r="E83" s="220"/>
      <c r="F83" s="220"/>
    </row>
    <row r="84" spans="1:6" x14ac:dyDescent="0.2">
      <c r="A84" s="202" t="s">
        <v>581</v>
      </c>
    </row>
    <row r="85" spans="1:6" x14ac:dyDescent="0.2">
      <c r="A85" s="202" t="s">
        <v>611</v>
      </c>
    </row>
  </sheetData>
  <pageMargins left="0.7" right="0.7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9EAC6-507F-4019-8641-D5CE610AA674}">
  <sheetPr>
    <pageSetUpPr fitToPage="1"/>
  </sheetPr>
  <dimension ref="A1:M75"/>
  <sheetViews>
    <sheetView topLeftCell="A41" workbookViewId="0">
      <selection activeCell="J10" sqref="J10"/>
    </sheetView>
  </sheetViews>
  <sheetFormatPr defaultRowHeight="12.75" x14ac:dyDescent="0.2"/>
  <cols>
    <col min="1" max="1" width="16.85546875" bestFit="1" customWidth="1"/>
  </cols>
  <sheetData>
    <row r="1" spans="1:13" x14ac:dyDescent="0.2">
      <c r="A1" s="32" t="s">
        <v>56</v>
      </c>
      <c r="B1" t="s">
        <v>214</v>
      </c>
      <c r="C1" t="s">
        <v>62</v>
      </c>
      <c r="D1" t="s">
        <v>63</v>
      </c>
      <c r="E1" t="s">
        <v>64</v>
      </c>
      <c r="F1" t="s">
        <v>69</v>
      </c>
      <c r="G1" t="s">
        <v>71</v>
      </c>
      <c r="H1" t="s">
        <v>73</v>
      </c>
      <c r="I1" t="s">
        <v>219</v>
      </c>
      <c r="J1" t="s">
        <v>215</v>
      </c>
    </row>
    <row r="3" spans="1:13" x14ac:dyDescent="0.2">
      <c r="A3" t="s">
        <v>57</v>
      </c>
      <c r="B3">
        <v>24921.87</v>
      </c>
      <c r="C3">
        <v>24921.87</v>
      </c>
      <c r="D3">
        <v>24921.87</v>
      </c>
      <c r="E3">
        <v>24921.87</v>
      </c>
      <c r="F3">
        <v>24921.87</v>
      </c>
      <c r="G3">
        <v>24921.87</v>
      </c>
      <c r="H3">
        <v>24921.87</v>
      </c>
      <c r="I3">
        <v>24921.87</v>
      </c>
      <c r="J3">
        <v>24921.87</v>
      </c>
    </row>
    <row r="5" spans="1:13" x14ac:dyDescent="0.2">
      <c r="A5" t="s">
        <v>276</v>
      </c>
      <c r="B5">
        <v>40555.300000000003</v>
      </c>
      <c r="C5">
        <v>45994.54</v>
      </c>
      <c r="D5">
        <v>51377.17</v>
      </c>
      <c r="E5">
        <v>53127.17</v>
      </c>
      <c r="F5">
        <v>53847.689999999995</v>
      </c>
      <c r="G5">
        <v>54311.939999999995</v>
      </c>
      <c r="H5">
        <v>58887.659999999996</v>
      </c>
      <c r="I5">
        <v>60591.96</v>
      </c>
      <c r="J5">
        <v>65363.17</v>
      </c>
    </row>
    <row r="6" spans="1:13" x14ac:dyDescent="0.2">
      <c r="A6" t="s">
        <v>277</v>
      </c>
      <c r="B6">
        <v>40555.300000000003</v>
      </c>
      <c r="C6">
        <v>5439.24</v>
      </c>
      <c r="D6">
        <v>5382.63</v>
      </c>
      <c r="E6">
        <v>1750</v>
      </c>
      <c r="F6">
        <v>720.52</v>
      </c>
      <c r="G6">
        <v>464.25</v>
      </c>
      <c r="H6">
        <v>4575.7199999999993</v>
      </c>
      <c r="I6">
        <v>1704.3</v>
      </c>
      <c r="J6">
        <v>4771.21</v>
      </c>
    </row>
    <row r="7" spans="1:13" x14ac:dyDescent="0.2">
      <c r="A7" t="s">
        <v>278</v>
      </c>
      <c r="B7">
        <v>2480.42</v>
      </c>
      <c r="C7">
        <v>19340.760000000002</v>
      </c>
      <c r="D7">
        <v>26347.880000000005</v>
      </c>
      <c r="E7">
        <v>35610.600000000006</v>
      </c>
      <c r="F7">
        <v>40633.530000000006</v>
      </c>
      <c r="G7">
        <v>43674.91</v>
      </c>
      <c r="H7">
        <v>54386.22</v>
      </c>
      <c r="I7">
        <v>58554.81</v>
      </c>
      <c r="J7">
        <v>62594.71</v>
      </c>
    </row>
    <row r="8" spans="1:13" x14ac:dyDescent="0.2">
      <c r="A8" t="s">
        <v>279</v>
      </c>
      <c r="B8">
        <v>2480.42</v>
      </c>
      <c r="C8">
        <v>16860.34</v>
      </c>
      <c r="D8">
        <v>7007.1200000000008</v>
      </c>
      <c r="E8">
        <v>9262.7200000000012</v>
      </c>
      <c r="F8">
        <v>5022.9299999999994</v>
      </c>
      <c r="G8">
        <v>3041.3799999999997</v>
      </c>
      <c r="H8">
        <v>10711.31</v>
      </c>
      <c r="I8">
        <v>4168.59</v>
      </c>
      <c r="J8">
        <v>4039.9</v>
      </c>
    </row>
    <row r="10" spans="1:13" x14ac:dyDescent="0.2">
      <c r="A10" t="s">
        <v>60</v>
      </c>
      <c r="B10">
        <v>62996.75</v>
      </c>
      <c r="C10">
        <v>51575.65</v>
      </c>
      <c r="D10">
        <v>49951.159999999989</v>
      </c>
      <c r="E10">
        <v>42438.439999999988</v>
      </c>
      <c r="F10">
        <v>38136.029999999992</v>
      </c>
      <c r="G10">
        <v>35558.899999999994</v>
      </c>
      <c r="H10">
        <v>29423.309999999998</v>
      </c>
      <c r="I10">
        <v>26959.020000000004</v>
      </c>
      <c r="J10" s="29">
        <v>27690.329999999994</v>
      </c>
    </row>
    <row r="12" spans="1:13" x14ac:dyDescent="0.2">
      <c r="A12" t="s">
        <v>293</v>
      </c>
      <c r="B12">
        <v>42852.65</v>
      </c>
      <c r="C12">
        <v>11083.55</v>
      </c>
      <c r="D12">
        <v>9246.23</v>
      </c>
      <c r="E12">
        <v>1733.51</v>
      </c>
      <c r="F12">
        <v>22431.1</v>
      </c>
      <c r="G12">
        <v>19662.23</v>
      </c>
      <c r="H12">
        <v>13556.13</v>
      </c>
      <c r="I12">
        <v>11062.35</v>
      </c>
      <c r="J12">
        <v>11687.2</v>
      </c>
    </row>
    <row r="13" spans="1:13" x14ac:dyDescent="0.2">
      <c r="A13" t="s">
        <v>294</v>
      </c>
      <c r="B13">
        <v>20492.099999999999</v>
      </c>
      <c r="C13">
        <v>40492.1</v>
      </c>
      <c r="D13">
        <v>40704.93</v>
      </c>
      <c r="E13">
        <v>40704.93</v>
      </c>
      <c r="F13">
        <v>15704.93</v>
      </c>
      <c r="G13">
        <v>15896.67</v>
      </c>
      <c r="H13">
        <v>15896.67</v>
      </c>
      <c r="I13">
        <v>15896.67</v>
      </c>
      <c r="J13">
        <v>16003.13</v>
      </c>
    </row>
    <row r="14" spans="1:13" x14ac:dyDescent="0.2">
      <c r="A14" t="s">
        <v>280</v>
      </c>
      <c r="B14">
        <v>348</v>
      </c>
    </row>
    <row r="15" spans="1:13" x14ac:dyDescent="0.2">
      <c r="A15" t="s">
        <v>296</v>
      </c>
      <c r="B15">
        <v>62996.75</v>
      </c>
      <c r="C15">
        <v>51575.649999999994</v>
      </c>
      <c r="D15">
        <v>49951.16</v>
      </c>
      <c r="E15">
        <v>42438.44</v>
      </c>
      <c r="F15">
        <v>38136.03</v>
      </c>
      <c r="G15">
        <v>35558.9</v>
      </c>
      <c r="H15">
        <v>29452.799999999999</v>
      </c>
      <c r="I15">
        <v>26959.02</v>
      </c>
      <c r="J15" s="29">
        <v>27690.33</v>
      </c>
      <c r="K15">
        <v>0</v>
      </c>
      <c r="L15">
        <v>0</v>
      </c>
      <c r="M15">
        <v>0</v>
      </c>
    </row>
    <row r="16" spans="1:13" x14ac:dyDescent="0.2">
      <c r="A16" t="s">
        <v>280</v>
      </c>
      <c r="G16" t="s">
        <v>574</v>
      </c>
      <c r="H16">
        <v>29.49</v>
      </c>
    </row>
    <row r="17" spans="1:13" x14ac:dyDescent="0.2">
      <c r="H17">
        <v>29423.309999999998</v>
      </c>
    </row>
    <row r="19" spans="1:13" x14ac:dyDescent="0.2">
      <c r="A19" s="192" t="s">
        <v>231</v>
      </c>
    </row>
    <row r="21" spans="1:13" x14ac:dyDescent="0.2">
      <c r="A21" t="s">
        <v>228</v>
      </c>
      <c r="B21" t="s">
        <v>12</v>
      </c>
      <c r="C21" t="s">
        <v>230</v>
      </c>
      <c r="D21" t="s">
        <v>229</v>
      </c>
      <c r="E21" t="s">
        <v>237</v>
      </c>
      <c r="F21" t="s">
        <v>90</v>
      </c>
      <c r="G21" t="s">
        <v>91</v>
      </c>
      <c r="H21" t="s">
        <v>92</v>
      </c>
      <c r="I21" t="s">
        <v>93</v>
      </c>
      <c r="J21" t="s">
        <v>94</v>
      </c>
      <c r="K21" t="s">
        <v>98</v>
      </c>
      <c r="L21" t="s">
        <v>102</v>
      </c>
      <c r="M21" s="29" t="s">
        <v>205</v>
      </c>
    </row>
    <row r="22" spans="1:13" x14ac:dyDescent="0.2">
      <c r="A22" t="s">
        <v>383</v>
      </c>
      <c r="B22">
        <v>400</v>
      </c>
      <c r="C22">
        <v>610.82999999999993</v>
      </c>
      <c r="D22" s="204">
        <v>1.5270749999999997</v>
      </c>
      <c r="F22">
        <v>348.19</v>
      </c>
      <c r="L22">
        <v>262.64</v>
      </c>
    </row>
    <row r="23" spans="1:13" x14ac:dyDescent="0.2">
      <c r="A23" t="s">
        <v>51</v>
      </c>
      <c r="B23">
        <v>12300</v>
      </c>
      <c r="C23">
        <v>9803.64</v>
      </c>
      <c r="D23" s="204">
        <v>0.79704390243902434</v>
      </c>
      <c r="E23">
        <v>911.08999999999992</v>
      </c>
      <c r="F23">
        <v>1486.1100000000001</v>
      </c>
      <c r="G23">
        <v>1122</v>
      </c>
      <c r="H23">
        <v>1028.27</v>
      </c>
      <c r="I23">
        <v>1028.27</v>
      </c>
      <c r="J23">
        <v>1028.27</v>
      </c>
      <c r="K23">
        <v>1028.27</v>
      </c>
      <c r="L23">
        <v>1067.56</v>
      </c>
      <c r="M23">
        <v>1103.8</v>
      </c>
    </row>
    <row r="24" spans="1:13" x14ac:dyDescent="0.2">
      <c r="A24" t="s">
        <v>292</v>
      </c>
      <c r="B24">
        <v>882</v>
      </c>
      <c r="C24">
        <v>645.20000000000005</v>
      </c>
      <c r="D24" s="204">
        <v>0.73151927437641728</v>
      </c>
      <c r="E24">
        <v>61.849999999999994</v>
      </c>
      <c r="F24">
        <v>59.150000000000006</v>
      </c>
      <c r="G24">
        <v>99.449999999999989</v>
      </c>
      <c r="H24">
        <v>59.150000000000006</v>
      </c>
      <c r="I24">
        <v>3</v>
      </c>
      <c r="J24">
        <v>119.2</v>
      </c>
      <c r="K24">
        <v>67.800000000000011</v>
      </c>
      <c r="L24">
        <v>92.75</v>
      </c>
      <c r="M24">
        <v>82.85</v>
      </c>
    </row>
    <row r="25" spans="1:13" x14ac:dyDescent="0.2">
      <c r="A25" t="s">
        <v>192</v>
      </c>
      <c r="B25">
        <v>650</v>
      </c>
      <c r="C25">
        <v>645</v>
      </c>
      <c r="D25" s="204">
        <v>0.99230769230769234</v>
      </c>
      <c r="E25">
        <v>0</v>
      </c>
      <c r="F25">
        <v>330</v>
      </c>
      <c r="G25">
        <v>0</v>
      </c>
      <c r="H25">
        <v>0</v>
      </c>
      <c r="I25">
        <v>315</v>
      </c>
      <c r="J25">
        <v>0</v>
      </c>
      <c r="K25">
        <v>0</v>
      </c>
      <c r="L25">
        <v>0</v>
      </c>
      <c r="M25">
        <v>0</v>
      </c>
    </row>
    <row r="26" spans="1:13" x14ac:dyDescent="0.2">
      <c r="A26" t="s">
        <v>233</v>
      </c>
      <c r="B26">
        <v>721</v>
      </c>
      <c r="C26">
        <v>770.02</v>
      </c>
      <c r="D26" s="204">
        <v>1.0679889042995838</v>
      </c>
      <c r="E26">
        <v>0</v>
      </c>
      <c r="F26">
        <v>581.65</v>
      </c>
      <c r="G26">
        <v>121.37</v>
      </c>
      <c r="H26">
        <v>35</v>
      </c>
      <c r="I26">
        <v>0</v>
      </c>
      <c r="J26">
        <v>0</v>
      </c>
      <c r="K26">
        <v>0</v>
      </c>
      <c r="L26">
        <v>0</v>
      </c>
      <c r="M26">
        <v>32</v>
      </c>
    </row>
    <row r="27" spans="1:13" x14ac:dyDescent="0.2">
      <c r="A27" t="s">
        <v>11</v>
      </c>
      <c r="B27">
        <v>1400</v>
      </c>
      <c r="C27">
        <v>868.42</v>
      </c>
      <c r="D27" s="204">
        <v>0.62029999999999996</v>
      </c>
      <c r="E27">
        <v>0</v>
      </c>
      <c r="F27">
        <v>868.42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</row>
    <row r="28" spans="1:13" x14ac:dyDescent="0.2">
      <c r="A28" t="s">
        <v>195</v>
      </c>
      <c r="B28">
        <v>450</v>
      </c>
      <c r="C28">
        <v>285</v>
      </c>
      <c r="D28" s="204">
        <v>0.6333333333333333</v>
      </c>
      <c r="E28">
        <v>0</v>
      </c>
      <c r="F28">
        <v>285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</row>
    <row r="29" spans="1:13" x14ac:dyDescent="0.2">
      <c r="A29" t="s">
        <v>193</v>
      </c>
      <c r="B29">
        <v>75</v>
      </c>
      <c r="C29">
        <v>0</v>
      </c>
      <c r="D29" s="204">
        <v>0</v>
      </c>
    </row>
    <row r="30" spans="1:13" x14ac:dyDescent="0.2">
      <c r="A30" t="s">
        <v>300</v>
      </c>
      <c r="B30">
        <v>0</v>
      </c>
      <c r="C30">
        <v>0</v>
      </c>
      <c r="D30" s="204" t="e">
        <v>#DIV/0!</v>
      </c>
    </row>
    <row r="31" spans="1:13" x14ac:dyDescent="0.2">
      <c r="A31" t="s">
        <v>78</v>
      </c>
      <c r="B31">
        <v>400</v>
      </c>
      <c r="C31">
        <v>267</v>
      </c>
      <c r="D31" s="204">
        <v>0.66749999999999998</v>
      </c>
      <c r="E31">
        <v>28</v>
      </c>
      <c r="F31">
        <v>61</v>
      </c>
      <c r="G31">
        <v>28</v>
      </c>
      <c r="H31">
        <v>28</v>
      </c>
      <c r="I31">
        <v>28</v>
      </c>
      <c r="J31">
        <v>10</v>
      </c>
      <c r="K31">
        <v>28</v>
      </c>
      <c r="L31">
        <v>28</v>
      </c>
      <c r="M31">
        <v>28</v>
      </c>
    </row>
    <row r="32" spans="1:13" x14ac:dyDescent="0.2">
      <c r="A32" t="s">
        <v>31</v>
      </c>
      <c r="B32">
        <v>500</v>
      </c>
      <c r="C32">
        <v>510</v>
      </c>
      <c r="D32" s="204">
        <v>1.02</v>
      </c>
      <c r="E32">
        <v>0</v>
      </c>
      <c r="F32">
        <v>0</v>
      </c>
      <c r="G32">
        <v>0</v>
      </c>
      <c r="H32">
        <v>0</v>
      </c>
      <c r="I32">
        <v>0</v>
      </c>
      <c r="J32">
        <v>20</v>
      </c>
      <c r="K32">
        <v>65</v>
      </c>
      <c r="L32">
        <v>0</v>
      </c>
      <c r="M32">
        <v>425</v>
      </c>
    </row>
    <row r="33" spans="1:13" x14ac:dyDescent="0.2">
      <c r="A33" t="s">
        <v>196</v>
      </c>
      <c r="B33">
        <v>2500</v>
      </c>
      <c r="C33">
        <v>3030</v>
      </c>
      <c r="D33" s="204">
        <v>1.212</v>
      </c>
      <c r="E33">
        <v>0</v>
      </c>
      <c r="F33">
        <v>0</v>
      </c>
      <c r="G33">
        <v>410</v>
      </c>
      <c r="H33">
        <v>820</v>
      </c>
      <c r="I33">
        <v>570</v>
      </c>
      <c r="J33">
        <v>0</v>
      </c>
      <c r="K33">
        <v>410</v>
      </c>
      <c r="L33">
        <v>410</v>
      </c>
      <c r="M33">
        <v>410</v>
      </c>
    </row>
    <row r="34" spans="1:13" x14ac:dyDescent="0.2">
      <c r="A34" t="s">
        <v>197</v>
      </c>
      <c r="B34">
        <v>1400</v>
      </c>
      <c r="C34">
        <v>1770</v>
      </c>
      <c r="D34" s="204">
        <v>1.2642857142857142</v>
      </c>
      <c r="E34">
        <v>0</v>
      </c>
      <c r="F34">
        <v>160</v>
      </c>
      <c r="G34">
        <v>230</v>
      </c>
      <c r="H34">
        <v>460</v>
      </c>
      <c r="I34">
        <v>230</v>
      </c>
      <c r="J34">
        <v>0</v>
      </c>
      <c r="K34">
        <v>230</v>
      </c>
      <c r="L34">
        <v>230</v>
      </c>
      <c r="M34">
        <v>230</v>
      </c>
    </row>
    <row r="35" spans="1:13" x14ac:dyDescent="0.2">
      <c r="A35" t="s">
        <v>356</v>
      </c>
      <c r="B35">
        <v>5350</v>
      </c>
      <c r="C35">
        <v>5233.13</v>
      </c>
      <c r="D35" s="204">
        <v>0.97815514018691596</v>
      </c>
      <c r="E35">
        <v>645.14</v>
      </c>
      <c r="F35">
        <v>480.14000000000004</v>
      </c>
      <c r="G35">
        <v>978.09999999999991</v>
      </c>
      <c r="H35">
        <v>457.84999999999997</v>
      </c>
      <c r="I35">
        <v>665</v>
      </c>
      <c r="J35">
        <v>527.97</v>
      </c>
      <c r="K35">
        <v>435.45</v>
      </c>
      <c r="L35">
        <v>818.63</v>
      </c>
      <c r="M35">
        <v>224.85000000000002</v>
      </c>
    </row>
    <row r="36" spans="1:13" x14ac:dyDescent="0.2">
      <c r="A36" t="s">
        <v>501</v>
      </c>
      <c r="B36">
        <v>0</v>
      </c>
      <c r="C36">
        <v>0</v>
      </c>
      <c r="D36" s="204" t="e">
        <v>#DIV/0!</v>
      </c>
      <c r="I36">
        <v>0</v>
      </c>
    </row>
    <row r="37" spans="1:13" x14ac:dyDescent="0.2">
      <c r="A37" t="s">
        <v>308</v>
      </c>
      <c r="B37">
        <v>300</v>
      </c>
      <c r="C37">
        <v>797.44999999999993</v>
      </c>
      <c r="D37" s="204">
        <v>2.6581666666666663</v>
      </c>
      <c r="E37">
        <v>0</v>
      </c>
      <c r="F37">
        <v>678.56</v>
      </c>
      <c r="H37">
        <v>0</v>
      </c>
      <c r="I37">
        <v>0</v>
      </c>
      <c r="J37">
        <v>30</v>
      </c>
      <c r="K37">
        <v>64.400000000000006</v>
      </c>
      <c r="L37">
        <v>24.49</v>
      </c>
      <c r="M37">
        <v>0</v>
      </c>
    </row>
    <row r="38" spans="1:13" x14ac:dyDescent="0.2">
      <c r="A38" t="s">
        <v>194</v>
      </c>
      <c r="B38">
        <v>1500</v>
      </c>
      <c r="C38">
        <v>0</v>
      </c>
      <c r="D38" s="204">
        <v>0</v>
      </c>
    </row>
    <row r="39" spans="1:13" x14ac:dyDescent="0.2">
      <c r="A39" t="s">
        <v>200</v>
      </c>
      <c r="B39">
        <v>5150</v>
      </c>
      <c r="C39">
        <v>4012.3500000000004</v>
      </c>
      <c r="D39" s="204">
        <v>0.77909708737864081</v>
      </c>
      <c r="E39">
        <v>423.85999999999996</v>
      </c>
      <c r="F39">
        <v>379.82000000000005</v>
      </c>
      <c r="G39">
        <v>592.31000000000006</v>
      </c>
      <c r="H39">
        <v>314.73</v>
      </c>
      <c r="I39">
        <v>303.23</v>
      </c>
      <c r="J39">
        <v>587.09</v>
      </c>
      <c r="K39">
        <v>353.06</v>
      </c>
      <c r="L39">
        <v>380.03999999999996</v>
      </c>
      <c r="M39">
        <v>678.21</v>
      </c>
    </row>
    <row r="40" spans="1:13" x14ac:dyDescent="0.2">
      <c r="A40" t="s">
        <v>315</v>
      </c>
      <c r="B40">
        <v>650</v>
      </c>
      <c r="C40">
        <v>438.78999999999996</v>
      </c>
      <c r="D40" s="204">
        <v>0.67506153846153838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243.79</v>
      </c>
      <c r="L40">
        <v>195</v>
      </c>
      <c r="M40">
        <v>0</v>
      </c>
    </row>
    <row r="41" spans="1:13" x14ac:dyDescent="0.2">
      <c r="A41" t="s">
        <v>26</v>
      </c>
      <c r="C41">
        <v>0</v>
      </c>
      <c r="D41" s="204" t="e">
        <v>#DIV/0!</v>
      </c>
      <c r="G41">
        <v>0</v>
      </c>
    </row>
    <row r="42" spans="1:13" x14ac:dyDescent="0.2">
      <c r="A42" t="s">
        <v>100</v>
      </c>
      <c r="B42">
        <v>34628</v>
      </c>
      <c r="C42">
        <v>29686.829999999998</v>
      </c>
      <c r="D42" s="244">
        <v>0.85730709252627924</v>
      </c>
      <c r="E42">
        <v>2069.94</v>
      </c>
      <c r="F42">
        <v>5718.0400000000009</v>
      </c>
      <c r="G42">
        <v>3581.23</v>
      </c>
      <c r="H42">
        <v>3203</v>
      </c>
      <c r="I42">
        <v>3142.5</v>
      </c>
      <c r="J42">
        <v>2322.5300000000002</v>
      </c>
      <c r="K42">
        <v>2925.77</v>
      </c>
      <c r="L42">
        <v>3509.1099999999997</v>
      </c>
      <c r="M42">
        <v>3214.7099999999996</v>
      </c>
    </row>
    <row r="43" spans="1:13" x14ac:dyDescent="0.2">
      <c r="B43" t="s">
        <v>46</v>
      </c>
      <c r="E43">
        <v>2069.94</v>
      </c>
      <c r="F43">
        <v>7787.9800000000014</v>
      </c>
      <c r="G43">
        <v>11369.210000000001</v>
      </c>
      <c r="H43">
        <v>14572.210000000001</v>
      </c>
      <c r="I43">
        <v>17714.71</v>
      </c>
      <c r="J43">
        <v>20037.239999999998</v>
      </c>
      <c r="K43">
        <v>22963.01</v>
      </c>
      <c r="L43">
        <v>26472.12</v>
      </c>
      <c r="M43">
        <v>29686.829999999998</v>
      </c>
    </row>
    <row r="44" spans="1:13" x14ac:dyDescent="0.2">
      <c r="A44" s="32" t="s">
        <v>232</v>
      </c>
      <c r="B44" t="s">
        <v>203</v>
      </c>
      <c r="C44" t="s">
        <v>87</v>
      </c>
      <c r="E44" t="s">
        <v>22</v>
      </c>
      <c r="F44" t="s">
        <v>13</v>
      </c>
      <c r="G44" t="s">
        <v>23</v>
      </c>
      <c r="H44" t="s">
        <v>24</v>
      </c>
      <c r="I44" t="s">
        <v>14</v>
      </c>
      <c r="J44" t="s">
        <v>15</v>
      </c>
      <c r="K44" t="s">
        <v>16</v>
      </c>
      <c r="L44" t="s">
        <v>17</v>
      </c>
      <c r="M44" t="s">
        <v>18</v>
      </c>
    </row>
    <row r="46" spans="1:13" x14ac:dyDescent="0.2">
      <c r="A46" t="s">
        <v>289</v>
      </c>
      <c r="B46">
        <v>0</v>
      </c>
      <c r="C46">
        <v>0</v>
      </c>
      <c r="M46" t="s">
        <v>113</v>
      </c>
    </row>
    <row r="47" spans="1:13" x14ac:dyDescent="0.2">
      <c r="A47" t="s">
        <v>318</v>
      </c>
      <c r="B47">
        <v>600</v>
      </c>
      <c r="C47">
        <v>0</v>
      </c>
    </row>
    <row r="48" spans="1:13" x14ac:dyDescent="0.2">
      <c r="A48" t="s">
        <v>290</v>
      </c>
      <c r="B48">
        <v>300</v>
      </c>
      <c r="C48">
        <v>0</v>
      </c>
    </row>
    <row r="49" spans="1:13" x14ac:dyDescent="0.2">
      <c r="A49" t="s">
        <v>314</v>
      </c>
      <c r="B49">
        <v>1500</v>
      </c>
      <c r="C49">
        <v>1360</v>
      </c>
      <c r="K49">
        <v>1360</v>
      </c>
    </row>
    <row r="50" spans="1:13" x14ac:dyDescent="0.2">
      <c r="A50" t="s">
        <v>316</v>
      </c>
      <c r="B50">
        <v>0</v>
      </c>
      <c r="C50">
        <v>0</v>
      </c>
    </row>
    <row r="51" spans="1:13" x14ac:dyDescent="0.2">
      <c r="A51" t="s">
        <v>201</v>
      </c>
      <c r="B51">
        <v>6750</v>
      </c>
      <c r="C51">
        <v>13866.64</v>
      </c>
      <c r="D51" s="204">
        <v>2.0543170370370398</v>
      </c>
      <c r="F51">
        <v>4008.37</v>
      </c>
      <c r="G51">
        <v>1162.8900000000001</v>
      </c>
      <c r="H51">
        <v>5547.82</v>
      </c>
      <c r="I51">
        <v>1500</v>
      </c>
      <c r="J51">
        <v>601.4</v>
      </c>
      <c r="L51">
        <v>498.47999999999996</v>
      </c>
      <c r="M51">
        <v>547.67999999999995</v>
      </c>
    </row>
    <row r="52" spans="1:13" x14ac:dyDescent="0.2">
      <c r="A52" t="s">
        <v>4</v>
      </c>
      <c r="B52">
        <v>9150</v>
      </c>
      <c r="C52">
        <v>15226.64</v>
      </c>
      <c r="D52" s="204">
        <v>1.6641136612021856</v>
      </c>
      <c r="E52">
        <v>0</v>
      </c>
      <c r="F52">
        <v>4008.37</v>
      </c>
      <c r="G52">
        <v>1162.8900000000001</v>
      </c>
      <c r="H52">
        <v>5547.82</v>
      </c>
      <c r="I52">
        <v>1500</v>
      </c>
      <c r="J52">
        <v>601.4</v>
      </c>
      <c r="K52">
        <v>1360</v>
      </c>
      <c r="L52">
        <v>498.47999999999996</v>
      </c>
      <c r="M52">
        <v>547.67999999999995</v>
      </c>
    </row>
    <row r="53" spans="1:13" x14ac:dyDescent="0.2">
      <c r="A53" t="s">
        <v>630</v>
      </c>
      <c r="B53">
        <v>6750</v>
      </c>
      <c r="C53">
        <v>12221.240000000002</v>
      </c>
      <c r="D53" s="204"/>
      <c r="E53">
        <v>290</v>
      </c>
      <c r="F53">
        <v>5000</v>
      </c>
      <c r="G53">
        <v>1750</v>
      </c>
      <c r="K53">
        <v>5081.29</v>
      </c>
      <c r="M53">
        <v>99.95</v>
      </c>
    </row>
    <row r="54" spans="1:13" x14ac:dyDescent="0.2">
      <c r="A54" t="s">
        <v>204</v>
      </c>
      <c r="B54">
        <v>50528</v>
      </c>
      <c r="C54">
        <v>57134.710000000006</v>
      </c>
      <c r="D54" s="244">
        <v>1.1307534436352122</v>
      </c>
      <c r="E54">
        <v>2359.94</v>
      </c>
      <c r="F54">
        <v>14726.41</v>
      </c>
      <c r="G54">
        <v>6494.12</v>
      </c>
      <c r="H54">
        <v>8750.82</v>
      </c>
      <c r="I54">
        <v>4642.5</v>
      </c>
      <c r="J54">
        <v>2923.9300000000003</v>
      </c>
      <c r="K54">
        <v>9367.0600000000013</v>
      </c>
      <c r="L54">
        <v>4007.5899999999997</v>
      </c>
      <c r="M54">
        <v>3862.3399999999992</v>
      </c>
    </row>
    <row r="57" spans="1:13" x14ac:dyDescent="0.2">
      <c r="A57" s="32" t="s">
        <v>282</v>
      </c>
      <c r="E57" t="s">
        <v>22</v>
      </c>
      <c r="F57" t="s">
        <v>13</v>
      </c>
      <c r="G57" t="s">
        <v>234</v>
      </c>
      <c r="H57" t="s">
        <v>235</v>
      </c>
      <c r="I57" t="s">
        <v>14</v>
      </c>
      <c r="J57" t="s">
        <v>15</v>
      </c>
      <c r="K57" t="s">
        <v>16</v>
      </c>
      <c r="L57" t="s">
        <v>17</v>
      </c>
      <c r="M57" t="s">
        <v>18</v>
      </c>
    </row>
    <row r="58" spans="1:13" x14ac:dyDescent="0.2">
      <c r="A58" t="s">
        <v>39</v>
      </c>
      <c r="B58">
        <v>40012</v>
      </c>
      <c r="C58">
        <v>40012</v>
      </c>
      <c r="D58" s="204">
        <v>1</v>
      </c>
      <c r="E58">
        <v>40012</v>
      </c>
    </row>
    <row r="59" spans="1:13" x14ac:dyDescent="0.2">
      <c r="A59" t="s">
        <v>149</v>
      </c>
      <c r="B59">
        <v>145</v>
      </c>
      <c r="C59">
        <v>61.5</v>
      </c>
      <c r="D59" s="204">
        <v>0.42413793103448277</v>
      </c>
      <c r="E59">
        <v>61.5</v>
      </c>
    </row>
    <row r="60" spans="1:13" x14ac:dyDescent="0.2">
      <c r="A60" t="s">
        <v>208</v>
      </c>
      <c r="B60">
        <v>400</v>
      </c>
      <c r="C60">
        <v>511.03000000000003</v>
      </c>
      <c r="D60" s="204">
        <v>1.2775750000000001</v>
      </c>
      <c r="G60">
        <v>212.83</v>
      </c>
      <c r="J60">
        <v>191.74</v>
      </c>
      <c r="M60">
        <v>106.46</v>
      </c>
    </row>
    <row r="61" spans="1:13" x14ac:dyDescent="0.2">
      <c r="A61" t="s">
        <v>597</v>
      </c>
      <c r="C61">
        <v>1595.07</v>
      </c>
      <c r="D61" s="204"/>
      <c r="L61">
        <v>1595.07</v>
      </c>
    </row>
    <row r="62" spans="1:13" x14ac:dyDescent="0.2">
      <c r="A62" t="s">
        <v>569</v>
      </c>
      <c r="C62">
        <v>11429.5</v>
      </c>
      <c r="D62" s="204"/>
      <c r="G62">
        <v>5000</v>
      </c>
      <c r="H62">
        <v>2245</v>
      </c>
      <c r="M62">
        <v>4184.5</v>
      </c>
    </row>
    <row r="63" spans="1:13" x14ac:dyDescent="0.2">
      <c r="A63" t="s">
        <v>354</v>
      </c>
      <c r="B63">
        <v>4500</v>
      </c>
      <c r="C63">
        <v>1667.51</v>
      </c>
      <c r="D63" s="204">
        <v>0.37055777777777776</v>
      </c>
      <c r="E63">
        <v>360</v>
      </c>
      <c r="F63">
        <v>300</v>
      </c>
      <c r="G63">
        <v>0</v>
      </c>
      <c r="J63">
        <v>272.51</v>
      </c>
      <c r="K63">
        <v>300</v>
      </c>
      <c r="M63">
        <v>435</v>
      </c>
    </row>
    <row r="64" spans="1:13" x14ac:dyDescent="0.2">
      <c r="A64" t="s">
        <v>353</v>
      </c>
      <c r="C64">
        <v>987.56000000000006</v>
      </c>
      <c r="D64" s="204" t="e">
        <v>#DIV/0!</v>
      </c>
      <c r="E64">
        <v>121.8</v>
      </c>
      <c r="F64">
        <v>170.57</v>
      </c>
      <c r="G64">
        <v>169.8</v>
      </c>
      <c r="H64">
        <v>41.24</v>
      </c>
      <c r="I64">
        <v>225.52</v>
      </c>
      <c r="K64">
        <v>104.15</v>
      </c>
      <c r="L64">
        <v>109.23</v>
      </c>
      <c r="M64">
        <v>45.25</v>
      </c>
    </row>
    <row r="65" spans="1:13" x14ac:dyDescent="0.2">
      <c r="A65" t="s">
        <v>238</v>
      </c>
      <c r="B65">
        <v>45057</v>
      </c>
      <c r="C65">
        <v>56264.17</v>
      </c>
      <c r="D65" s="204">
        <v>1.2487331602192777</v>
      </c>
      <c r="E65">
        <v>40555.300000000003</v>
      </c>
      <c r="F65">
        <v>470.57</v>
      </c>
      <c r="G65">
        <v>5382.63</v>
      </c>
      <c r="H65">
        <v>2286.2399999999998</v>
      </c>
      <c r="I65">
        <v>225.52</v>
      </c>
      <c r="J65">
        <v>464.25</v>
      </c>
      <c r="K65">
        <v>404.15</v>
      </c>
      <c r="L65">
        <v>1704.3</v>
      </c>
      <c r="M65">
        <v>4771.21</v>
      </c>
    </row>
    <row r="68" spans="1:13" x14ac:dyDescent="0.2">
      <c r="A68" s="192" t="s">
        <v>632</v>
      </c>
    </row>
    <row r="69" spans="1:13" x14ac:dyDescent="0.2">
      <c r="A69">
        <v>1</v>
      </c>
      <c r="B69" t="s">
        <v>633</v>
      </c>
    </row>
    <row r="70" spans="1:13" x14ac:dyDescent="0.2">
      <c r="A70">
        <v>2</v>
      </c>
      <c r="B70" t="s">
        <v>635</v>
      </c>
    </row>
    <row r="71" spans="1:13" x14ac:dyDescent="0.2">
      <c r="A71">
        <v>3</v>
      </c>
      <c r="B71" t="s">
        <v>634</v>
      </c>
    </row>
    <row r="72" spans="1:13" x14ac:dyDescent="0.2">
      <c r="A72">
        <v>4</v>
      </c>
      <c r="B72" t="s">
        <v>637</v>
      </c>
    </row>
    <row r="73" spans="1:13" x14ac:dyDescent="0.2">
      <c r="A73">
        <v>5</v>
      </c>
      <c r="B73" t="s">
        <v>636</v>
      </c>
    </row>
    <row r="74" spans="1:13" x14ac:dyDescent="0.2">
      <c r="A74">
        <v>6</v>
      </c>
      <c r="B74" t="s">
        <v>639</v>
      </c>
    </row>
    <row r="75" spans="1:13" x14ac:dyDescent="0.2">
      <c r="A75">
        <v>7</v>
      </c>
      <c r="B75" t="s">
        <v>638</v>
      </c>
    </row>
  </sheetData>
  <pageMargins left="0.7" right="0.7" top="0.75" bottom="0.75" header="0.3" footer="0.3"/>
  <pageSetup paperSize="9" scale="79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11C87-3FA2-4812-8188-5FA50D26AF01}">
  <sheetPr>
    <pageSetUpPr fitToPage="1"/>
  </sheetPr>
  <dimension ref="A1:N74"/>
  <sheetViews>
    <sheetView tabSelected="1" topLeftCell="A51" workbookViewId="0">
      <selection activeCell="A67" sqref="A67"/>
    </sheetView>
  </sheetViews>
  <sheetFormatPr defaultRowHeight="12.75" x14ac:dyDescent="0.2"/>
  <cols>
    <col min="1" max="1" width="16.85546875" bestFit="1" customWidth="1"/>
  </cols>
  <sheetData>
    <row r="1" spans="1:11" x14ac:dyDescent="0.2">
      <c r="A1" s="29" t="s">
        <v>56</v>
      </c>
      <c r="B1" t="s">
        <v>214</v>
      </c>
      <c r="C1" t="s">
        <v>62</v>
      </c>
      <c r="D1" t="s">
        <v>63</v>
      </c>
      <c r="E1" t="s">
        <v>64</v>
      </c>
      <c r="F1" t="s">
        <v>69</v>
      </c>
      <c r="G1" t="s">
        <v>71</v>
      </c>
      <c r="H1" t="s">
        <v>73</v>
      </c>
      <c r="I1" t="s">
        <v>219</v>
      </c>
      <c r="J1" t="s">
        <v>215</v>
      </c>
      <c r="K1" t="s">
        <v>216</v>
      </c>
    </row>
    <row r="3" spans="1:11" x14ac:dyDescent="0.2">
      <c r="A3" t="s">
        <v>57</v>
      </c>
      <c r="B3">
        <v>24921.87</v>
      </c>
      <c r="C3">
        <v>24921.87</v>
      </c>
      <c r="D3">
        <v>24921.87</v>
      </c>
      <c r="E3">
        <v>24921.87</v>
      </c>
      <c r="F3">
        <v>24921.87</v>
      </c>
      <c r="G3">
        <v>24921.87</v>
      </c>
      <c r="H3">
        <v>24921.87</v>
      </c>
      <c r="I3">
        <v>24921.87</v>
      </c>
      <c r="J3">
        <v>24921.87</v>
      </c>
      <c r="K3">
        <v>24921.87</v>
      </c>
    </row>
    <row r="5" spans="1:11" x14ac:dyDescent="0.2">
      <c r="A5" t="s">
        <v>276</v>
      </c>
      <c r="B5">
        <v>40555.300000000003</v>
      </c>
      <c r="C5">
        <v>45994.54</v>
      </c>
      <c r="D5">
        <v>51377.17</v>
      </c>
      <c r="E5">
        <v>53127.17</v>
      </c>
      <c r="F5">
        <v>53847.689999999995</v>
      </c>
      <c r="G5">
        <v>54311.939999999995</v>
      </c>
      <c r="H5">
        <v>58887.659999999996</v>
      </c>
      <c r="I5">
        <v>60591.96</v>
      </c>
      <c r="J5">
        <v>65363.17</v>
      </c>
      <c r="K5">
        <v>65760.399999999994</v>
      </c>
    </row>
    <row r="6" spans="1:11" x14ac:dyDescent="0.2">
      <c r="A6" t="s">
        <v>277</v>
      </c>
      <c r="B6">
        <v>40555.300000000003</v>
      </c>
      <c r="C6">
        <v>5439.24</v>
      </c>
      <c r="D6">
        <v>5382.63</v>
      </c>
      <c r="E6">
        <v>1750</v>
      </c>
      <c r="F6">
        <v>720.52</v>
      </c>
      <c r="G6">
        <v>464.25</v>
      </c>
      <c r="H6">
        <v>4575.7199999999993</v>
      </c>
      <c r="I6">
        <v>1704.3</v>
      </c>
      <c r="J6">
        <v>4771.21</v>
      </c>
      <c r="K6">
        <v>397.23</v>
      </c>
    </row>
    <row r="7" spans="1:11" x14ac:dyDescent="0.2">
      <c r="A7" t="s">
        <v>278</v>
      </c>
      <c r="B7">
        <v>2480.42</v>
      </c>
      <c r="C7">
        <v>19340.760000000002</v>
      </c>
      <c r="D7">
        <v>26347.880000000005</v>
      </c>
      <c r="E7">
        <v>35610.600000000006</v>
      </c>
      <c r="F7">
        <v>40633.530000000006</v>
      </c>
      <c r="G7">
        <v>43674.91</v>
      </c>
      <c r="H7">
        <v>54386.22</v>
      </c>
      <c r="I7">
        <v>58554.81</v>
      </c>
      <c r="J7">
        <v>62594.71</v>
      </c>
      <c r="K7">
        <v>76080.959999999992</v>
      </c>
    </row>
    <row r="8" spans="1:11" x14ac:dyDescent="0.2">
      <c r="A8" t="s">
        <v>279</v>
      </c>
      <c r="B8">
        <v>2480.42</v>
      </c>
      <c r="C8">
        <v>16860.34</v>
      </c>
      <c r="D8">
        <v>7007.1200000000008</v>
      </c>
      <c r="E8">
        <v>9262.7200000000012</v>
      </c>
      <c r="F8">
        <v>5022.9299999999994</v>
      </c>
      <c r="G8">
        <v>3041.3799999999997</v>
      </c>
      <c r="H8">
        <v>10711.31</v>
      </c>
      <c r="I8">
        <v>4168.59</v>
      </c>
      <c r="J8">
        <v>4039.9</v>
      </c>
      <c r="K8">
        <v>13486.249999999998</v>
      </c>
    </row>
    <row r="10" spans="1:11" x14ac:dyDescent="0.2">
      <c r="A10" t="s">
        <v>60</v>
      </c>
      <c r="B10">
        <v>62996.75</v>
      </c>
      <c r="C10">
        <v>51575.65</v>
      </c>
      <c r="D10">
        <v>49951.159999999989</v>
      </c>
      <c r="E10">
        <v>42438.439999999988</v>
      </c>
      <c r="F10">
        <v>38136.029999999992</v>
      </c>
      <c r="G10">
        <v>35558.899999999994</v>
      </c>
      <c r="H10">
        <v>29423.309999999998</v>
      </c>
      <c r="I10">
        <v>26959.020000000004</v>
      </c>
      <c r="J10">
        <v>27690.329999999994</v>
      </c>
      <c r="K10" s="29">
        <v>14601.309999999998</v>
      </c>
    </row>
    <row r="12" spans="1:11" x14ac:dyDescent="0.2">
      <c r="A12" t="s">
        <v>293</v>
      </c>
      <c r="B12">
        <v>42852.65</v>
      </c>
      <c r="C12">
        <v>11083.55</v>
      </c>
      <c r="D12">
        <v>9246.23</v>
      </c>
      <c r="E12">
        <v>1733.51</v>
      </c>
      <c r="F12">
        <v>22431.1</v>
      </c>
      <c r="G12">
        <v>19662.23</v>
      </c>
      <c r="H12">
        <v>13556.13</v>
      </c>
      <c r="I12">
        <v>11062.35</v>
      </c>
      <c r="J12">
        <v>11687.2</v>
      </c>
      <c r="K12">
        <v>8758.98</v>
      </c>
    </row>
    <row r="13" spans="1:11" x14ac:dyDescent="0.2">
      <c r="A13" t="s">
        <v>294</v>
      </c>
      <c r="B13">
        <v>20492.099999999999</v>
      </c>
      <c r="C13">
        <v>40492.1</v>
      </c>
      <c r="D13">
        <v>40704.93</v>
      </c>
      <c r="E13">
        <v>40704.93</v>
      </c>
      <c r="F13">
        <v>15704.93</v>
      </c>
      <c r="G13">
        <v>15896.67</v>
      </c>
      <c r="H13">
        <v>15896.67</v>
      </c>
      <c r="I13">
        <v>15896.67</v>
      </c>
      <c r="J13">
        <v>16003.13</v>
      </c>
      <c r="K13">
        <v>6003.13</v>
      </c>
    </row>
    <row r="14" spans="1:11" x14ac:dyDescent="0.2">
      <c r="A14" t="s">
        <v>280</v>
      </c>
      <c r="B14">
        <v>348</v>
      </c>
      <c r="J14" t="s">
        <v>668</v>
      </c>
      <c r="K14">
        <v>160.80000000000001</v>
      </c>
    </row>
    <row r="15" spans="1:11" x14ac:dyDescent="0.2">
      <c r="A15" t="s">
        <v>296</v>
      </c>
      <c r="B15">
        <v>62996.75</v>
      </c>
      <c r="C15">
        <v>51575.649999999994</v>
      </c>
      <c r="D15">
        <v>49951.16</v>
      </c>
      <c r="E15">
        <v>42438.44</v>
      </c>
      <c r="F15">
        <v>38136.03</v>
      </c>
      <c r="G15">
        <v>35558.9</v>
      </c>
      <c r="H15">
        <v>29452.799999999999</v>
      </c>
      <c r="I15">
        <v>26959.02</v>
      </c>
      <c r="J15">
        <v>27690.33</v>
      </c>
      <c r="K15" s="29">
        <v>14601.310000000001</v>
      </c>
    </row>
    <row r="16" spans="1:11" x14ac:dyDescent="0.2">
      <c r="A16" t="s">
        <v>280</v>
      </c>
      <c r="G16" t="s">
        <v>574</v>
      </c>
      <c r="H16">
        <v>29.49</v>
      </c>
    </row>
    <row r="17" spans="1:14" x14ac:dyDescent="0.2">
      <c r="H17">
        <v>29423.309999999998</v>
      </c>
    </row>
    <row r="19" spans="1:14" x14ac:dyDescent="0.2">
      <c r="A19" s="29" t="s">
        <v>231</v>
      </c>
      <c r="B19" s="29"/>
      <c r="C19" s="29"/>
    </row>
    <row r="21" spans="1:14" x14ac:dyDescent="0.2">
      <c r="A21" s="29" t="s">
        <v>228</v>
      </c>
      <c r="B21" t="s">
        <v>12</v>
      </c>
      <c r="C21" t="s">
        <v>230</v>
      </c>
      <c r="D21" t="s">
        <v>229</v>
      </c>
      <c r="E21" t="s">
        <v>237</v>
      </c>
      <c r="F21" t="s">
        <v>90</v>
      </c>
      <c r="G21" t="s">
        <v>91</v>
      </c>
      <c r="H21" t="s">
        <v>92</v>
      </c>
      <c r="I21" t="s">
        <v>93</v>
      </c>
      <c r="J21" t="s">
        <v>94</v>
      </c>
      <c r="K21" t="s">
        <v>98</v>
      </c>
      <c r="L21" t="s">
        <v>102</v>
      </c>
      <c r="M21" t="s">
        <v>205</v>
      </c>
      <c r="N21" s="29" t="s">
        <v>206</v>
      </c>
    </row>
    <row r="22" spans="1:14" x14ac:dyDescent="0.2">
      <c r="A22" t="s">
        <v>383</v>
      </c>
      <c r="B22">
        <v>400</v>
      </c>
      <c r="C22">
        <v>610.82999999999993</v>
      </c>
      <c r="D22" s="204">
        <v>1.5270749999999997</v>
      </c>
      <c r="F22">
        <v>348.19</v>
      </c>
      <c r="L22">
        <v>262.64</v>
      </c>
    </row>
    <row r="23" spans="1:14" x14ac:dyDescent="0.2">
      <c r="A23" t="s">
        <v>51</v>
      </c>
      <c r="B23">
        <v>12300</v>
      </c>
      <c r="C23">
        <v>10871.199999999999</v>
      </c>
      <c r="D23" s="204">
        <v>0.88383739837398367</v>
      </c>
      <c r="E23">
        <v>911.08999999999992</v>
      </c>
      <c r="F23">
        <v>1486.1100000000001</v>
      </c>
      <c r="G23">
        <v>1122</v>
      </c>
      <c r="H23">
        <v>1028.27</v>
      </c>
      <c r="I23">
        <v>1028.27</v>
      </c>
      <c r="J23">
        <v>1028.27</v>
      </c>
      <c r="K23">
        <v>1028.27</v>
      </c>
      <c r="L23">
        <v>1067.56</v>
      </c>
      <c r="M23">
        <v>1103.8</v>
      </c>
      <c r="N23">
        <v>1067.56</v>
      </c>
    </row>
    <row r="24" spans="1:14" x14ac:dyDescent="0.2">
      <c r="A24" t="s">
        <v>292</v>
      </c>
      <c r="B24">
        <v>882</v>
      </c>
      <c r="C24">
        <v>717.34</v>
      </c>
      <c r="D24" s="204">
        <v>0.81331065759637189</v>
      </c>
      <c r="E24">
        <v>61.849999999999994</v>
      </c>
      <c r="F24">
        <v>59.150000000000006</v>
      </c>
      <c r="G24">
        <v>99.449999999999989</v>
      </c>
      <c r="H24">
        <v>59.150000000000006</v>
      </c>
      <c r="I24">
        <v>3</v>
      </c>
      <c r="J24">
        <v>119.2</v>
      </c>
      <c r="K24">
        <v>67.800000000000011</v>
      </c>
      <c r="L24">
        <v>92.75</v>
      </c>
      <c r="M24">
        <v>82.85</v>
      </c>
      <c r="N24">
        <v>72.14</v>
      </c>
    </row>
    <row r="25" spans="1:14" x14ac:dyDescent="0.2">
      <c r="A25" t="s">
        <v>192</v>
      </c>
      <c r="B25">
        <v>650</v>
      </c>
      <c r="C25">
        <v>645</v>
      </c>
      <c r="D25" s="204">
        <v>0.99230769230769234</v>
      </c>
      <c r="E25">
        <v>0</v>
      </c>
      <c r="F25">
        <v>330</v>
      </c>
      <c r="G25">
        <v>0</v>
      </c>
      <c r="H25">
        <v>0</v>
      </c>
      <c r="I25">
        <v>315</v>
      </c>
      <c r="J25">
        <v>0</v>
      </c>
      <c r="K25">
        <v>0</v>
      </c>
      <c r="L25">
        <v>0</v>
      </c>
      <c r="M25">
        <v>0</v>
      </c>
      <c r="N25">
        <v>0</v>
      </c>
    </row>
    <row r="26" spans="1:14" x14ac:dyDescent="0.2">
      <c r="A26" t="s">
        <v>233</v>
      </c>
      <c r="B26">
        <v>721</v>
      </c>
      <c r="C26">
        <v>770.02</v>
      </c>
      <c r="D26" s="204">
        <v>1.0679889042995838</v>
      </c>
      <c r="E26">
        <v>0</v>
      </c>
      <c r="F26">
        <v>581.65</v>
      </c>
      <c r="G26">
        <v>121.37</v>
      </c>
      <c r="H26">
        <v>35</v>
      </c>
      <c r="I26">
        <v>0</v>
      </c>
      <c r="J26">
        <v>0</v>
      </c>
      <c r="K26">
        <v>0</v>
      </c>
      <c r="L26">
        <v>0</v>
      </c>
      <c r="M26">
        <v>32</v>
      </c>
      <c r="N26">
        <v>0</v>
      </c>
    </row>
    <row r="27" spans="1:14" x14ac:dyDescent="0.2">
      <c r="A27" t="s">
        <v>11</v>
      </c>
      <c r="B27">
        <v>1400</v>
      </c>
      <c r="C27">
        <v>868.42</v>
      </c>
      <c r="D27" s="204">
        <v>0.62029999999999996</v>
      </c>
      <c r="E27">
        <v>0</v>
      </c>
      <c r="F27">
        <v>868.42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</row>
    <row r="28" spans="1:14" x14ac:dyDescent="0.2">
      <c r="A28" t="s">
        <v>195</v>
      </c>
      <c r="B28">
        <v>450</v>
      </c>
      <c r="C28">
        <v>285</v>
      </c>
      <c r="D28" s="204">
        <v>0.6333333333333333</v>
      </c>
      <c r="E28">
        <v>0</v>
      </c>
      <c r="F28">
        <v>285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</row>
    <row r="29" spans="1:14" x14ac:dyDescent="0.2">
      <c r="A29" t="s">
        <v>193</v>
      </c>
      <c r="B29">
        <v>75</v>
      </c>
      <c r="C29">
        <v>0</v>
      </c>
      <c r="D29" s="204">
        <v>0</v>
      </c>
    </row>
    <row r="30" spans="1:14" x14ac:dyDescent="0.2">
      <c r="A30" t="s">
        <v>300</v>
      </c>
      <c r="B30">
        <v>0</v>
      </c>
      <c r="C30">
        <v>0</v>
      </c>
      <c r="D30" s="204" t="e">
        <v>#DIV/0!</v>
      </c>
    </row>
    <row r="31" spans="1:14" x14ac:dyDescent="0.2">
      <c r="A31" t="s">
        <v>78</v>
      </c>
      <c r="B31">
        <v>400</v>
      </c>
      <c r="C31">
        <v>295</v>
      </c>
      <c r="D31" s="204">
        <v>0.73750000000000004</v>
      </c>
      <c r="E31">
        <v>28</v>
      </c>
      <c r="F31">
        <v>61</v>
      </c>
      <c r="G31">
        <v>28</v>
      </c>
      <c r="H31">
        <v>28</v>
      </c>
      <c r="I31">
        <v>28</v>
      </c>
      <c r="J31">
        <v>10</v>
      </c>
      <c r="K31">
        <v>28</v>
      </c>
      <c r="L31">
        <v>28</v>
      </c>
      <c r="M31">
        <v>28</v>
      </c>
      <c r="N31">
        <v>28</v>
      </c>
    </row>
    <row r="32" spans="1:14" x14ac:dyDescent="0.2">
      <c r="A32" t="s">
        <v>31</v>
      </c>
      <c r="B32">
        <v>500</v>
      </c>
      <c r="C32">
        <v>535</v>
      </c>
      <c r="D32" s="204">
        <v>1.07</v>
      </c>
      <c r="E32">
        <v>0</v>
      </c>
      <c r="F32">
        <v>0</v>
      </c>
      <c r="G32">
        <v>0</v>
      </c>
      <c r="H32">
        <v>0</v>
      </c>
      <c r="I32">
        <v>0</v>
      </c>
      <c r="J32">
        <v>20</v>
      </c>
      <c r="K32">
        <v>65</v>
      </c>
      <c r="L32">
        <v>0</v>
      </c>
      <c r="M32">
        <v>425</v>
      </c>
      <c r="N32">
        <v>25</v>
      </c>
    </row>
    <row r="33" spans="1:14" x14ac:dyDescent="0.2">
      <c r="A33" t="s">
        <v>196</v>
      </c>
      <c r="B33">
        <v>2500</v>
      </c>
      <c r="C33">
        <v>3030</v>
      </c>
      <c r="D33" s="204">
        <v>1.212</v>
      </c>
      <c r="E33">
        <v>0</v>
      </c>
      <c r="F33">
        <v>0</v>
      </c>
      <c r="G33">
        <v>410</v>
      </c>
      <c r="H33">
        <v>820</v>
      </c>
      <c r="I33">
        <v>570</v>
      </c>
      <c r="J33">
        <v>0</v>
      </c>
      <c r="K33">
        <v>410</v>
      </c>
      <c r="L33">
        <v>410</v>
      </c>
      <c r="M33">
        <v>410</v>
      </c>
      <c r="N33">
        <v>0</v>
      </c>
    </row>
    <row r="34" spans="1:14" x14ac:dyDescent="0.2">
      <c r="A34" t="s">
        <v>197</v>
      </c>
      <c r="B34">
        <v>1400</v>
      </c>
      <c r="C34">
        <v>1930</v>
      </c>
      <c r="D34" s="204">
        <v>1.3785714285714286</v>
      </c>
      <c r="E34">
        <v>0</v>
      </c>
      <c r="F34">
        <v>160</v>
      </c>
      <c r="G34">
        <v>230</v>
      </c>
      <c r="H34">
        <v>460</v>
      </c>
      <c r="I34">
        <v>230</v>
      </c>
      <c r="J34">
        <v>0</v>
      </c>
      <c r="K34">
        <v>230</v>
      </c>
      <c r="L34">
        <v>230</v>
      </c>
      <c r="M34">
        <v>230</v>
      </c>
      <c r="N34">
        <v>160</v>
      </c>
    </row>
    <row r="35" spans="1:14" x14ac:dyDescent="0.2">
      <c r="A35" t="s">
        <v>356</v>
      </c>
      <c r="B35">
        <v>5350</v>
      </c>
      <c r="C35">
        <v>5916.5</v>
      </c>
      <c r="D35" s="204">
        <v>1.1058878504672898</v>
      </c>
      <c r="E35">
        <v>645.14</v>
      </c>
      <c r="F35">
        <v>480.14000000000004</v>
      </c>
      <c r="G35">
        <v>978.09999999999991</v>
      </c>
      <c r="H35">
        <v>457.84999999999997</v>
      </c>
      <c r="I35">
        <v>665</v>
      </c>
      <c r="J35">
        <v>527.97</v>
      </c>
      <c r="K35">
        <v>435.45</v>
      </c>
      <c r="L35">
        <v>818.63</v>
      </c>
      <c r="M35">
        <v>224.85000000000002</v>
      </c>
      <c r="N35">
        <v>683.37000000000012</v>
      </c>
    </row>
    <row r="36" spans="1:14" x14ac:dyDescent="0.2">
      <c r="A36" t="s">
        <v>501</v>
      </c>
      <c r="B36">
        <v>0</v>
      </c>
      <c r="C36">
        <v>0</v>
      </c>
      <c r="D36" s="204" t="e">
        <v>#DIV/0!</v>
      </c>
      <c r="I36">
        <v>0</v>
      </c>
    </row>
    <row r="37" spans="1:14" x14ac:dyDescent="0.2">
      <c r="A37" t="s">
        <v>308</v>
      </c>
      <c r="B37">
        <v>300</v>
      </c>
      <c r="C37">
        <v>797.44999999999993</v>
      </c>
      <c r="D37" s="204">
        <v>2.6581666666666663</v>
      </c>
      <c r="E37">
        <v>0</v>
      </c>
      <c r="F37">
        <v>678.56</v>
      </c>
      <c r="H37">
        <v>0</v>
      </c>
      <c r="I37">
        <v>0</v>
      </c>
      <c r="J37">
        <v>30</v>
      </c>
      <c r="K37">
        <v>64.400000000000006</v>
      </c>
      <c r="L37">
        <v>24.49</v>
      </c>
      <c r="M37">
        <v>0</v>
      </c>
    </row>
    <row r="38" spans="1:14" x14ac:dyDescent="0.2">
      <c r="A38" t="s">
        <v>194</v>
      </c>
      <c r="B38">
        <v>1500</v>
      </c>
      <c r="C38">
        <v>0</v>
      </c>
      <c r="D38" s="204">
        <v>0</v>
      </c>
    </row>
    <row r="39" spans="1:14" x14ac:dyDescent="0.2">
      <c r="A39" t="s">
        <v>200</v>
      </c>
      <c r="B39">
        <v>5150</v>
      </c>
      <c r="C39">
        <v>4475.3900000000003</v>
      </c>
      <c r="D39" s="204">
        <v>0.86900776699029136</v>
      </c>
      <c r="E39">
        <v>423.85999999999996</v>
      </c>
      <c r="F39">
        <v>379.82000000000005</v>
      </c>
      <c r="G39">
        <v>592.31000000000006</v>
      </c>
      <c r="H39">
        <v>314.73</v>
      </c>
      <c r="I39">
        <v>303.23</v>
      </c>
      <c r="J39">
        <v>587.09</v>
      </c>
      <c r="K39">
        <v>353.06</v>
      </c>
      <c r="L39">
        <v>380.03999999999996</v>
      </c>
      <c r="M39">
        <v>678.21</v>
      </c>
      <c r="N39">
        <v>463.03999999999996</v>
      </c>
    </row>
    <row r="40" spans="1:14" x14ac:dyDescent="0.2">
      <c r="A40" t="s">
        <v>315</v>
      </c>
      <c r="B40">
        <v>650</v>
      </c>
      <c r="C40">
        <v>438.78999999999996</v>
      </c>
      <c r="D40" s="204">
        <v>0.67506153846153838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243.79</v>
      </c>
      <c r="L40">
        <v>195</v>
      </c>
      <c r="M40">
        <v>0</v>
      </c>
      <c r="N40">
        <v>0</v>
      </c>
    </row>
    <row r="41" spans="1:14" x14ac:dyDescent="0.2">
      <c r="A41" t="s">
        <v>26</v>
      </c>
      <c r="C41">
        <v>0</v>
      </c>
      <c r="D41" s="204" t="e">
        <v>#DIV/0!</v>
      </c>
      <c r="G41">
        <v>0</v>
      </c>
    </row>
    <row r="42" spans="1:14" x14ac:dyDescent="0.2">
      <c r="A42" t="s">
        <v>100</v>
      </c>
      <c r="B42">
        <v>34628</v>
      </c>
      <c r="C42">
        <v>32185.94</v>
      </c>
      <c r="D42" s="244">
        <v>0.92947730160563702</v>
      </c>
      <c r="E42">
        <v>2069.94</v>
      </c>
      <c r="F42">
        <v>5718.0400000000009</v>
      </c>
      <c r="G42">
        <v>3581.23</v>
      </c>
      <c r="H42">
        <v>3203</v>
      </c>
      <c r="I42">
        <v>3142.5</v>
      </c>
      <c r="J42">
        <v>2322.5300000000002</v>
      </c>
      <c r="K42">
        <v>2925.77</v>
      </c>
      <c r="L42">
        <v>3509.1099999999997</v>
      </c>
      <c r="M42">
        <v>3214.7099999999996</v>
      </c>
      <c r="N42">
        <v>2499.11</v>
      </c>
    </row>
    <row r="43" spans="1:14" x14ac:dyDescent="0.2">
      <c r="B43" t="s">
        <v>46</v>
      </c>
      <c r="E43">
        <v>2069.94</v>
      </c>
      <c r="F43">
        <v>7787.9800000000014</v>
      </c>
      <c r="G43">
        <v>11369.210000000001</v>
      </c>
      <c r="H43">
        <v>14572.210000000001</v>
      </c>
      <c r="I43">
        <v>17714.71</v>
      </c>
      <c r="J43">
        <v>20037.239999999998</v>
      </c>
      <c r="K43">
        <v>22963.01</v>
      </c>
      <c r="L43">
        <v>26472.12</v>
      </c>
      <c r="M43">
        <v>29686.829999999998</v>
      </c>
      <c r="N43">
        <v>32185.94</v>
      </c>
    </row>
    <row r="44" spans="1:14" x14ac:dyDescent="0.2">
      <c r="A44" t="s">
        <v>232</v>
      </c>
      <c r="B44" t="s">
        <v>203</v>
      </c>
      <c r="C44" t="s">
        <v>87</v>
      </c>
      <c r="E44" t="s">
        <v>22</v>
      </c>
      <c r="F44" t="s">
        <v>13</v>
      </c>
      <c r="G44" t="s">
        <v>23</v>
      </c>
      <c r="H44" t="s">
        <v>24</v>
      </c>
      <c r="I44" t="s">
        <v>14</v>
      </c>
      <c r="J44" t="s">
        <v>15</v>
      </c>
      <c r="K44" t="s">
        <v>16</v>
      </c>
      <c r="L44" t="s">
        <v>17</v>
      </c>
      <c r="M44" t="s">
        <v>18</v>
      </c>
      <c r="N44" t="s">
        <v>19</v>
      </c>
    </row>
    <row r="46" spans="1:14" x14ac:dyDescent="0.2">
      <c r="A46" t="s">
        <v>289</v>
      </c>
      <c r="B46">
        <v>0</v>
      </c>
      <c r="C46">
        <v>0</v>
      </c>
      <c r="M46" t="s">
        <v>113</v>
      </c>
    </row>
    <row r="47" spans="1:14" x14ac:dyDescent="0.2">
      <c r="A47" t="s">
        <v>318</v>
      </c>
      <c r="B47">
        <v>600</v>
      </c>
      <c r="C47">
        <v>0</v>
      </c>
    </row>
    <row r="48" spans="1:14" x14ac:dyDescent="0.2">
      <c r="A48" t="s">
        <v>290</v>
      </c>
      <c r="B48">
        <v>300</v>
      </c>
      <c r="C48">
        <v>0</v>
      </c>
    </row>
    <row r="49" spans="1:14" x14ac:dyDescent="0.2">
      <c r="A49" t="s">
        <v>314</v>
      </c>
      <c r="B49">
        <v>1500</v>
      </c>
      <c r="C49">
        <v>1360</v>
      </c>
      <c r="K49">
        <v>1360</v>
      </c>
    </row>
    <row r="50" spans="1:14" x14ac:dyDescent="0.2">
      <c r="A50" t="s">
        <v>316</v>
      </c>
      <c r="B50">
        <v>0</v>
      </c>
      <c r="C50">
        <v>0</v>
      </c>
    </row>
    <row r="51" spans="1:14" x14ac:dyDescent="0.2">
      <c r="A51" t="s">
        <v>201</v>
      </c>
      <c r="B51">
        <v>6750</v>
      </c>
      <c r="C51">
        <v>22980.639999999999</v>
      </c>
      <c r="D51" s="204">
        <v>3.4045392592592592</v>
      </c>
      <c r="F51">
        <v>4008.37</v>
      </c>
      <c r="G51">
        <v>1162.8900000000001</v>
      </c>
      <c r="H51">
        <v>5547.82</v>
      </c>
      <c r="I51">
        <v>1500</v>
      </c>
      <c r="J51">
        <v>601.4</v>
      </c>
      <c r="L51">
        <v>498.47999999999996</v>
      </c>
      <c r="M51">
        <v>547.67999999999995</v>
      </c>
      <c r="N51">
        <v>9114</v>
      </c>
    </row>
    <row r="52" spans="1:14" x14ac:dyDescent="0.2">
      <c r="A52" t="s">
        <v>4</v>
      </c>
      <c r="B52" s="29">
        <v>9150</v>
      </c>
      <c r="C52" s="29">
        <v>24340.639999999999</v>
      </c>
      <c r="D52" s="204">
        <v>2.6601792349726776</v>
      </c>
      <c r="E52">
        <v>0</v>
      </c>
      <c r="F52">
        <v>4008.37</v>
      </c>
      <c r="G52">
        <v>1162.8900000000001</v>
      </c>
      <c r="H52">
        <v>5547.82</v>
      </c>
      <c r="I52">
        <v>1500</v>
      </c>
      <c r="J52">
        <v>601.4</v>
      </c>
      <c r="K52">
        <v>1360</v>
      </c>
      <c r="L52">
        <v>498.47999999999996</v>
      </c>
      <c r="M52">
        <v>547.67999999999995</v>
      </c>
      <c r="N52">
        <v>9114</v>
      </c>
    </row>
    <row r="53" spans="1:14" x14ac:dyDescent="0.2">
      <c r="A53" s="28" t="s">
        <v>669</v>
      </c>
      <c r="B53">
        <v>6750</v>
      </c>
      <c r="C53">
        <v>12221.240000000002</v>
      </c>
      <c r="D53" s="204"/>
      <c r="E53">
        <v>290</v>
      </c>
      <c r="F53">
        <v>5000</v>
      </c>
      <c r="G53">
        <v>1750</v>
      </c>
      <c r="J53" s="259" t="s">
        <v>670</v>
      </c>
      <c r="K53">
        <v>5081.29</v>
      </c>
      <c r="M53">
        <v>99.95</v>
      </c>
    </row>
    <row r="54" spans="1:14" x14ac:dyDescent="0.2">
      <c r="A54" t="s">
        <v>204</v>
      </c>
      <c r="B54">
        <v>50528</v>
      </c>
      <c r="C54" s="29">
        <v>68747.820000000007</v>
      </c>
      <c r="D54" s="244">
        <v>1.3605885845471819</v>
      </c>
      <c r="E54">
        <v>2359.94</v>
      </c>
      <c r="F54">
        <v>14726.41</v>
      </c>
      <c r="G54">
        <v>6494.12</v>
      </c>
      <c r="H54">
        <v>8750.82</v>
      </c>
      <c r="I54">
        <v>4642.5</v>
      </c>
      <c r="J54">
        <v>2923.9300000000003</v>
      </c>
      <c r="K54">
        <v>9367.0600000000013</v>
      </c>
      <c r="L54">
        <v>4007.5899999999997</v>
      </c>
      <c r="M54">
        <v>3862.3399999999992</v>
      </c>
      <c r="N54">
        <v>11613.11</v>
      </c>
    </row>
    <row r="55" spans="1:14" x14ac:dyDescent="0.2">
      <c r="D55" s="204"/>
    </row>
    <row r="56" spans="1:14" x14ac:dyDescent="0.2">
      <c r="D56" s="204"/>
    </row>
    <row r="57" spans="1:14" x14ac:dyDescent="0.2">
      <c r="A57" s="29" t="s">
        <v>282</v>
      </c>
      <c r="D57" s="204"/>
      <c r="E57" t="s">
        <v>22</v>
      </c>
      <c r="F57" t="s">
        <v>13</v>
      </c>
      <c r="G57" t="s">
        <v>234</v>
      </c>
      <c r="H57" t="s">
        <v>235</v>
      </c>
      <c r="I57" t="s">
        <v>14</v>
      </c>
      <c r="J57" t="s">
        <v>15</v>
      </c>
      <c r="K57" t="s">
        <v>16</v>
      </c>
      <c r="L57" t="s">
        <v>17</v>
      </c>
      <c r="M57" t="s">
        <v>18</v>
      </c>
      <c r="N57" t="s">
        <v>19</v>
      </c>
    </row>
    <row r="58" spans="1:14" x14ac:dyDescent="0.2">
      <c r="A58" t="s">
        <v>39</v>
      </c>
      <c r="B58">
        <v>40012</v>
      </c>
      <c r="C58">
        <v>40012</v>
      </c>
      <c r="D58" s="204">
        <v>1</v>
      </c>
      <c r="E58">
        <v>40012</v>
      </c>
    </row>
    <row r="59" spans="1:14" x14ac:dyDescent="0.2">
      <c r="A59" t="s">
        <v>149</v>
      </c>
      <c r="B59">
        <v>145</v>
      </c>
      <c r="C59">
        <v>61.5</v>
      </c>
      <c r="D59" s="204">
        <v>0.42413793103448277</v>
      </c>
      <c r="E59">
        <v>61.5</v>
      </c>
    </row>
    <row r="60" spans="1:14" x14ac:dyDescent="0.2">
      <c r="A60" t="s">
        <v>208</v>
      </c>
      <c r="B60">
        <v>400</v>
      </c>
      <c r="C60">
        <v>511.03000000000003</v>
      </c>
      <c r="D60" s="204">
        <v>1.2775750000000001</v>
      </c>
      <c r="G60">
        <v>212.83</v>
      </c>
      <c r="J60">
        <v>191.74</v>
      </c>
      <c r="M60">
        <v>106.46</v>
      </c>
    </row>
    <row r="61" spans="1:14" x14ac:dyDescent="0.2">
      <c r="A61" t="s">
        <v>597</v>
      </c>
      <c r="C61">
        <v>1595.07</v>
      </c>
      <c r="D61" s="204"/>
      <c r="L61">
        <v>1595.07</v>
      </c>
    </row>
    <row r="62" spans="1:14" x14ac:dyDescent="0.2">
      <c r="A62" t="s">
        <v>569</v>
      </c>
      <c r="C62">
        <v>11429.5</v>
      </c>
      <c r="D62" s="204"/>
      <c r="G62">
        <v>5000</v>
      </c>
      <c r="H62">
        <v>2245</v>
      </c>
      <c r="M62">
        <v>4184.5</v>
      </c>
    </row>
    <row r="63" spans="1:14" x14ac:dyDescent="0.2">
      <c r="A63" t="s">
        <v>354</v>
      </c>
      <c r="B63">
        <v>4500</v>
      </c>
      <c r="C63">
        <v>2064.5100000000002</v>
      </c>
      <c r="D63" s="204">
        <v>0.45878000000000002</v>
      </c>
      <c r="E63">
        <v>360</v>
      </c>
      <c r="F63">
        <v>300</v>
      </c>
      <c r="G63">
        <v>0</v>
      </c>
      <c r="J63">
        <v>272.51</v>
      </c>
      <c r="K63">
        <v>300</v>
      </c>
      <c r="M63">
        <v>435</v>
      </c>
      <c r="N63">
        <v>397</v>
      </c>
    </row>
    <row r="64" spans="1:14" x14ac:dyDescent="0.2">
      <c r="A64" t="s">
        <v>353</v>
      </c>
      <c r="C64">
        <v>987.56000000000006</v>
      </c>
      <c r="D64" s="204" t="e">
        <v>#DIV/0!</v>
      </c>
      <c r="E64">
        <v>121.8</v>
      </c>
      <c r="F64">
        <v>170.57</v>
      </c>
      <c r="G64">
        <v>169.8</v>
      </c>
      <c r="H64">
        <v>41.24</v>
      </c>
      <c r="I64">
        <v>225.52</v>
      </c>
      <c r="K64">
        <v>104.15</v>
      </c>
      <c r="L64">
        <v>109.23</v>
      </c>
      <c r="M64">
        <v>45.25</v>
      </c>
    </row>
    <row r="65" spans="1:14" x14ac:dyDescent="0.2">
      <c r="A65" t="s">
        <v>238</v>
      </c>
      <c r="B65">
        <v>45057</v>
      </c>
      <c r="C65">
        <v>56661.17</v>
      </c>
      <c r="D65" s="204">
        <v>1.257544221763544</v>
      </c>
      <c r="E65">
        <v>40555.300000000003</v>
      </c>
      <c r="F65">
        <v>470.57</v>
      </c>
      <c r="G65">
        <v>5382.63</v>
      </c>
      <c r="H65">
        <v>2286.2399999999998</v>
      </c>
      <c r="I65">
        <v>225.52</v>
      </c>
      <c r="J65">
        <v>464.25</v>
      </c>
      <c r="K65">
        <v>404.15</v>
      </c>
      <c r="L65">
        <v>1704.3</v>
      </c>
      <c r="M65">
        <v>4771.21</v>
      </c>
      <c r="N65">
        <v>397</v>
      </c>
    </row>
    <row r="66" spans="1:14" x14ac:dyDescent="0.2">
      <c r="D66" s="204"/>
    </row>
    <row r="67" spans="1:14" x14ac:dyDescent="0.2">
      <c r="A67" s="29" t="s">
        <v>109</v>
      </c>
    </row>
    <row r="68" spans="1:14" x14ac:dyDescent="0.2">
      <c r="A68">
        <v>1</v>
      </c>
      <c r="B68" t="s">
        <v>673</v>
      </c>
    </row>
    <row r="69" spans="1:14" x14ac:dyDescent="0.2">
      <c r="A69">
        <v>2</v>
      </c>
      <c r="B69" t="s">
        <v>671</v>
      </c>
    </row>
    <row r="70" spans="1:14" x14ac:dyDescent="0.2">
      <c r="A70">
        <v>3</v>
      </c>
      <c r="B70" t="s">
        <v>672</v>
      </c>
    </row>
    <row r="71" spans="1:14" x14ac:dyDescent="0.2">
      <c r="A71">
        <v>4</v>
      </c>
      <c r="B71" s="32" t="s">
        <v>674</v>
      </c>
      <c r="C71" s="32"/>
      <c r="D71" s="32"/>
      <c r="E71" s="32"/>
      <c r="F71" s="32"/>
      <c r="G71" s="32"/>
      <c r="H71" s="32"/>
      <c r="I71" s="32"/>
      <c r="J71" s="32"/>
    </row>
    <row r="72" spans="1:14" x14ac:dyDescent="0.2">
      <c r="A72">
        <v>5</v>
      </c>
      <c r="B72" s="28" t="s">
        <v>675</v>
      </c>
    </row>
    <row r="73" spans="1:14" x14ac:dyDescent="0.2">
      <c r="A73">
        <v>6</v>
      </c>
      <c r="B73" s="28" t="s">
        <v>676</v>
      </c>
    </row>
    <row r="74" spans="1:14" x14ac:dyDescent="0.2">
      <c r="A74">
        <v>7</v>
      </c>
      <c r="B74" s="32" t="s">
        <v>677</v>
      </c>
    </row>
  </sheetData>
  <pageMargins left="0.7" right="0.7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E63A7-2A13-44A8-81C8-443BC4450E60}">
  <dimension ref="A1:R20"/>
  <sheetViews>
    <sheetView workbookViewId="0">
      <selection activeCell="I19" sqref="I19"/>
    </sheetView>
  </sheetViews>
  <sheetFormatPr defaultRowHeight="12.75" x14ac:dyDescent="0.2"/>
  <cols>
    <col min="1" max="1" width="10.140625" bestFit="1" customWidth="1"/>
  </cols>
  <sheetData>
    <row r="1" spans="1:18" x14ac:dyDescent="0.2">
      <c r="B1" s="29" t="s">
        <v>56</v>
      </c>
      <c r="C1" s="29"/>
      <c r="F1" s="40">
        <v>44652</v>
      </c>
      <c r="G1" s="29" t="s">
        <v>62</v>
      </c>
      <c r="H1" s="29" t="s">
        <v>63</v>
      </c>
      <c r="I1" s="29" t="s">
        <v>64</v>
      </c>
      <c r="J1" s="29" t="s">
        <v>69</v>
      </c>
      <c r="K1" s="29" t="s">
        <v>71</v>
      </c>
      <c r="L1" s="29" t="s">
        <v>73</v>
      </c>
      <c r="M1" s="29" t="s">
        <v>74</v>
      </c>
      <c r="N1" s="29" t="s">
        <v>85</v>
      </c>
      <c r="O1" s="40">
        <v>44927</v>
      </c>
      <c r="P1" s="40">
        <v>44958</v>
      </c>
      <c r="Q1" s="40">
        <v>44986</v>
      </c>
    </row>
    <row r="2" spans="1:18" x14ac:dyDescent="0.2">
      <c r="D2" t="s">
        <v>58</v>
      </c>
    </row>
    <row r="3" spans="1:18" x14ac:dyDescent="0.2">
      <c r="A3" s="30">
        <v>44651</v>
      </c>
      <c r="B3" s="27" t="s">
        <v>57</v>
      </c>
    </row>
    <row r="5" spans="1:18" x14ac:dyDescent="0.2">
      <c r="B5" t="s">
        <v>59</v>
      </c>
      <c r="D5" s="28" t="s">
        <v>65</v>
      </c>
      <c r="G5">
        <f t="shared" ref="G5:Q5" si="0">SUM(F5+G6)</f>
        <v>0</v>
      </c>
      <c r="H5">
        <f t="shared" si="0"/>
        <v>0</v>
      </c>
      <c r="I5">
        <f t="shared" si="0"/>
        <v>0</v>
      </c>
      <c r="J5">
        <f t="shared" si="0"/>
        <v>0</v>
      </c>
      <c r="K5">
        <f t="shared" si="0"/>
        <v>0</v>
      </c>
      <c r="L5">
        <f t="shared" si="0"/>
        <v>0</v>
      </c>
      <c r="M5">
        <f t="shared" si="0"/>
        <v>0</v>
      </c>
      <c r="N5">
        <f t="shared" si="0"/>
        <v>0</v>
      </c>
      <c r="O5">
        <f t="shared" si="0"/>
        <v>0</v>
      </c>
      <c r="P5">
        <f t="shared" si="0"/>
        <v>0</v>
      </c>
      <c r="Q5" s="32">
        <f t="shared" si="0"/>
        <v>0</v>
      </c>
    </row>
    <row r="6" spans="1:18" x14ac:dyDescent="0.2">
      <c r="D6" s="28" t="s">
        <v>72</v>
      </c>
      <c r="M6">
        <v>0</v>
      </c>
      <c r="N6">
        <v>0</v>
      </c>
      <c r="O6">
        <v>0</v>
      </c>
      <c r="P6">
        <v>0</v>
      </c>
      <c r="Q6">
        <v>0</v>
      </c>
      <c r="R6" s="47">
        <f>SUM(F6:Q6)</f>
        <v>0</v>
      </c>
    </row>
    <row r="7" spans="1:18" x14ac:dyDescent="0.2">
      <c r="B7" t="s">
        <v>55</v>
      </c>
      <c r="D7" s="28" t="s">
        <v>65</v>
      </c>
      <c r="F7">
        <f>SUM(E7+F8)</f>
        <v>0</v>
      </c>
      <c r="G7">
        <f>SUM(F7+G8)</f>
        <v>0</v>
      </c>
      <c r="H7">
        <f t="shared" ref="H7:Q7" si="1">SUM(G7+H8)</f>
        <v>0</v>
      </c>
      <c r="I7">
        <f t="shared" si="1"/>
        <v>0</v>
      </c>
      <c r="J7">
        <f t="shared" si="1"/>
        <v>0</v>
      </c>
      <c r="K7">
        <f t="shared" si="1"/>
        <v>0</v>
      </c>
      <c r="L7">
        <f t="shared" si="1"/>
        <v>0</v>
      </c>
      <c r="M7" s="28">
        <f t="shared" si="1"/>
        <v>0</v>
      </c>
      <c r="N7" s="28">
        <f t="shared" si="1"/>
        <v>0</v>
      </c>
      <c r="O7" s="28">
        <f t="shared" si="1"/>
        <v>0</v>
      </c>
      <c r="P7" s="28">
        <f t="shared" si="1"/>
        <v>0</v>
      </c>
      <c r="Q7" s="32">
        <f t="shared" si="1"/>
        <v>0</v>
      </c>
    </row>
    <row r="8" spans="1:18" x14ac:dyDescent="0.2">
      <c r="D8" s="28" t="s">
        <v>72</v>
      </c>
      <c r="M8">
        <v>0</v>
      </c>
      <c r="N8" s="28">
        <v>0</v>
      </c>
      <c r="O8" s="28">
        <v>0</v>
      </c>
      <c r="P8" s="28">
        <v>0</v>
      </c>
      <c r="Q8" s="28">
        <v>0</v>
      </c>
      <c r="R8" s="47">
        <f>SUM(F8:Q8)</f>
        <v>0</v>
      </c>
    </row>
    <row r="10" spans="1:18" x14ac:dyDescent="0.2">
      <c r="B10" s="27" t="s">
        <v>60</v>
      </c>
      <c r="C10" s="27"/>
      <c r="D10" s="27"/>
      <c r="E10" s="27"/>
      <c r="F10" s="27">
        <f>SUM((F3+F5)-F7)</f>
        <v>0</v>
      </c>
      <c r="G10" s="27">
        <f t="shared" ref="G10:Q10" si="2">SUM((G3+G5)-G7)</f>
        <v>0</v>
      </c>
      <c r="H10" s="27">
        <f t="shared" si="2"/>
        <v>0</v>
      </c>
      <c r="I10" s="27">
        <f t="shared" si="2"/>
        <v>0</v>
      </c>
      <c r="J10" s="27">
        <f t="shared" si="2"/>
        <v>0</v>
      </c>
      <c r="K10" s="27">
        <f t="shared" si="2"/>
        <v>0</v>
      </c>
      <c r="L10" s="27">
        <f t="shared" si="2"/>
        <v>0</v>
      </c>
      <c r="M10" s="27">
        <f t="shared" si="2"/>
        <v>0</v>
      </c>
      <c r="N10" s="27">
        <f t="shared" si="2"/>
        <v>0</v>
      </c>
      <c r="O10" s="27">
        <f t="shared" si="2"/>
        <v>0</v>
      </c>
      <c r="P10" s="27">
        <f t="shared" si="2"/>
        <v>0</v>
      </c>
      <c r="Q10" s="27">
        <f t="shared" si="2"/>
        <v>0</v>
      </c>
    </row>
    <row r="12" spans="1:18" x14ac:dyDescent="0.2">
      <c r="B12" s="27" t="s">
        <v>53</v>
      </c>
      <c r="C12" s="27"/>
      <c r="D12" s="27" t="s">
        <v>66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8" x14ac:dyDescent="0.2">
      <c r="L13" s="33"/>
    </row>
    <row r="14" spans="1:18" x14ac:dyDescent="0.2">
      <c r="B14" t="s">
        <v>61</v>
      </c>
      <c r="D14" s="28" t="s">
        <v>67</v>
      </c>
      <c r="K14" s="32"/>
      <c r="L14" s="33"/>
    </row>
    <row r="15" spans="1:18" x14ac:dyDescent="0.2">
      <c r="F15" s="28"/>
      <c r="I15" s="28"/>
      <c r="L15" s="33"/>
      <c r="Q15" s="28"/>
    </row>
    <row r="16" spans="1:18" x14ac:dyDescent="0.2">
      <c r="B16" s="27" t="s">
        <v>68</v>
      </c>
      <c r="C16" s="27"/>
      <c r="D16" s="27"/>
      <c r="E16" s="27"/>
      <c r="F16" s="27"/>
      <c r="G16" s="49"/>
      <c r="H16" s="49"/>
      <c r="I16" s="27"/>
      <c r="J16" s="27"/>
      <c r="K16" s="27"/>
      <c r="L16" s="27"/>
      <c r="M16" s="27"/>
      <c r="N16" s="27"/>
      <c r="O16" s="27"/>
      <c r="P16" s="27"/>
      <c r="Q16" s="27"/>
    </row>
    <row r="18" spans="2:17" x14ac:dyDescent="0.2">
      <c r="B18" s="32"/>
      <c r="Q18" s="27"/>
    </row>
    <row r="20" spans="2:17" x14ac:dyDescent="0.2">
      <c r="Q20" s="44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A0AB6-02CE-4766-9040-345BECC28B40}">
  <sheetPr>
    <pageSetUpPr fitToPage="1"/>
  </sheetPr>
  <dimension ref="A1:S83"/>
  <sheetViews>
    <sheetView workbookViewId="0">
      <selection activeCell="E5" sqref="E5"/>
    </sheetView>
  </sheetViews>
  <sheetFormatPr defaultRowHeight="12.75" x14ac:dyDescent="0.2"/>
  <cols>
    <col min="1" max="1" width="17.85546875" bestFit="1" customWidth="1"/>
    <col min="2" max="2" width="13.85546875" bestFit="1" customWidth="1"/>
    <col min="5" max="5" width="11.28515625" bestFit="1" customWidth="1"/>
    <col min="6" max="6" width="11.28515625" customWidth="1"/>
    <col min="7" max="7" width="8.7109375" customWidth="1"/>
    <col min="8" max="8" width="11.85546875" bestFit="1" customWidth="1"/>
    <col min="13" max="13" width="14" bestFit="1" customWidth="1"/>
  </cols>
  <sheetData>
    <row r="1" spans="1:19" x14ac:dyDescent="0.2">
      <c r="A1" s="27" t="s">
        <v>458</v>
      </c>
      <c r="B1" s="28"/>
      <c r="C1" s="28"/>
      <c r="D1" s="28"/>
      <c r="E1" s="28"/>
      <c r="F1" s="28"/>
      <c r="G1" s="28"/>
      <c r="H1" s="27" t="s">
        <v>459</v>
      </c>
      <c r="I1" s="28"/>
      <c r="J1" s="28"/>
      <c r="K1" s="28"/>
      <c r="L1" s="28"/>
      <c r="M1" s="192" t="s">
        <v>203</v>
      </c>
      <c r="N1" s="27"/>
      <c r="O1" s="27"/>
      <c r="P1" s="27"/>
      <c r="Q1" s="28"/>
      <c r="R1" s="28"/>
      <c r="S1" s="28"/>
    </row>
    <row r="2" spans="1:19" x14ac:dyDescent="0.2">
      <c r="A2" s="28" t="s">
        <v>640</v>
      </c>
      <c r="B2" s="28"/>
      <c r="C2" s="27" t="s">
        <v>651</v>
      </c>
      <c r="D2" s="28"/>
      <c r="E2" s="27" t="s">
        <v>641</v>
      </c>
      <c r="F2" s="28"/>
      <c r="G2" s="28"/>
      <c r="H2" s="28"/>
      <c r="I2" s="28"/>
      <c r="J2" s="27" t="s">
        <v>327</v>
      </c>
      <c r="K2" s="28"/>
      <c r="L2" s="28"/>
      <c r="M2" s="28"/>
      <c r="N2" s="28"/>
      <c r="O2" s="28"/>
      <c r="P2" s="27" t="s">
        <v>306</v>
      </c>
      <c r="Q2" s="28"/>
      <c r="R2" s="28"/>
      <c r="S2" s="28"/>
    </row>
    <row r="3" spans="1:19" x14ac:dyDescent="0.2">
      <c r="A3" s="27" t="s">
        <v>417</v>
      </c>
      <c r="B3" s="27" t="s">
        <v>419</v>
      </c>
      <c r="C3" s="229" t="s">
        <v>326</v>
      </c>
      <c r="D3" s="230" t="s">
        <v>415</v>
      </c>
      <c r="E3" s="27" t="s">
        <v>416</v>
      </c>
      <c r="F3" s="27" t="s">
        <v>516</v>
      </c>
      <c r="G3" s="27" t="s">
        <v>4</v>
      </c>
      <c r="H3" s="27" t="s">
        <v>311</v>
      </c>
      <c r="I3" s="27" t="s">
        <v>331</v>
      </c>
      <c r="J3" s="27" t="s">
        <v>326</v>
      </c>
      <c r="K3" s="27" t="s">
        <v>134</v>
      </c>
      <c r="L3" s="27" t="s">
        <v>4</v>
      </c>
      <c r="M3" s="27"/>
      <c r="N3" s="27" t="s">
        <v>110</v>
      </c>
      <c r="O3" s="27" t="s">
        <v>418</v>
      </c>
      <c r="P3" s="27" t="s">
        <v>297</v>
      </c>
      <c r="Q3" s="27" t="s">
        <v>466</v>
      </c>
      <c r="R3" s="27" t="s">
        <v>297</v>
      </c>
      <c r="S3" s="28"/>
    </row>
    <row r="4" spans="1:19" x14ac:dyDescent="0.2">
      <c r="A4" s="28" t="s">
        <v>642</v>
      </c>
      <c r="B4" s="28">
        <v>101.4</v>
      </c>
      <c r="C4" s="28">
        <v>128.19</v>
      </c>
      <c r="D4" s="28">
        <v>19.12</v>
      </c>
      <c r="E4" s="228"/>
      <c r="F4" s="228" t="s">
        <v>517</v>
      </c>
      <c r="G4" s="28"/>
      <c r="H4" s="28">
        <v>362.65</v>
      </c>
      <c r="I4" s="28">
        <v>208</v>
      </c>
      <c r="J4" s="27" t="s">
        <v>447</v>
      </c>
      <c r="K4" s="28">
        <v>410</v>
      </c>
      <c r="L4" s="28" t="s">
        <v>465</v>
      </c>
      <c r="M4" s="28" t="s">
        <v>311</v>
      </c>
      <c r="N4" s="28">
        <v>2000</v>
      </c>
      <c r="O4" s="28">
        <f>H21</f>
        <v>2769.86</v>
      </c>
      <c r="P4" s="27"/>
      <c r="Q4" s="27"/>
      <c r="R4" s="28">
        <v>60</v>
      </c>
      <c r="S4" s="28" t="s">
        <v>427</v>
      </c>
    </row>
    <row r="5" spans="1:19" x14ac:dyDescent="0.2">
      <c r="A5" s="27"/>
      <c r="B5" s="28">
        <v>93.6</v>
      </c>
      <c r="C5" s="28">
        <v>52.9</v>
      </c>
      <c r="D5" s="28">
        <v>170.29</v>
      </c>
      <c r="E5" s="28">
        <v>468.26</v>
      </c>
      <c r="F5" s="28" t="s">
        <v>518</v>
      </c>
      <c r="G5" s="28"/>
      <c r="H5" s="28">
        <v>255</v>
      </c>
      <c r="I5" s="28">
        <v>170.29</v>
      </c>
      <c r="J5" s="28" t="s">
        <v>477</v>
      </c>
      <c r="K5" s="28">
        <v>820</v>
      </c>
      <c r="L5" s="27" t="s">
        <v>482</v>
      </c>
      <c r="M5" s="28" t="s">
        <v>481</v>
      </c>
      <c r="N5" s="28">
        <v>3150</v>
      </c>
      <c r="O5" s="28">
        <f>SUM(G21+I21+J21)</f>
        <v>3120.42</v>
      </c>
      <c r="P5" s="27">
        <f>R21</f>
        <v>3168.73</v>
      </c>
      <c r="Q5" s="28"/>
      <c r="R5" s="28">
        <v>300</v>
      </c>
      <c r="S5" s="28" t="s">
        <v>423</v>
      </c>
    </row>
    <row r="6" spans="1:19" x14ac:dyDescent="0.2">
      <c r="A6" s="227" t="s">
        <v>420</v>
      </c>
      <c r="B6" s="28">
        <v>112.42</v>
      </c>
      <c r="C6" s="28">
        <v>45</v>
      </c>
      <c r="D6" s="28">
        <v>108.32</v>
      </c>
      <c r="E6" s="222"/>
      <c r="F6" s="222" t="s">
        <v>519</v>
      </c>
      <c r="G6" s="28"/>
      <c r="H6" s="28">
        <v>400.3</v>
      </c>
      <c r="I6" s="28"/>
      <c r="J6" s="28"/>
      <c r="K6" s="28">
        <v>570</v>
      </c>
      <c r="L6" s="28" t="s">
        <v>460</v>
      </c>
      <c r="M6" s="28" t="s">
        <v>467</v>
      </c>
      <c r="N6" s="28">
        <v>2500</v>
      </c>
      <c r="O6" s="28">
        <f>K21</f>
        <v>3190</v>
      </c>
      <c r="P6" s="28"/>
      <c r="Q6" s="184"/>
      <c r="R6" s="28">
        <v>300</v>
      </c>
      <c r="S6" s="28" t="s">
        <v>62</v>
      </c>
    </row>
    <row r="7" spans="1:19" x14ac:dyDescent="0.2">
      <c r="A7" s="222"/>
      <c r="B7" s="28">
        <v>102.9</v>
      </c>
      <c r="C7" s="28">
        <v>28</v>
      </c>
      <c r="D7" s="28"/>
      <c r="E7" s="222"/>
      <c r="F7" s="222"/>
      <c r="G7" s="28"/>
      <c r="H7" s="28">
        <v>206.18</v>
      </c>
      <c r="I7" s="28"/>
      <c r="J7" s="28">
        <v>131.44</v>
      </c>
      <c r="K7" s="28">
        <v>410</v>
      </c>
      <c r="L7" s="27" t="s">
        <v>512</v>
      </c>
      <c r="M7" s="32" t="s">
        <v>430</v>
      </c>
      <c r="N7" s="28"/>
      <c r="O7" s="28"/>
      <c r="P7" s="185"/>
      <c r="Q7" s="184"/>
      <c r="R7" s="28">
        <v>121.8</v>
      </c>
      <c r="S7" s="28" t="s">
        <v>424</v>
      </c>
    </row>
    <row r="8" spans="1:19" x14ac:dyDescent="0.2">
      <c r="A8" s="186"/>
      <c r="B8" s="28">
        <v>37.200000000000003</v>
      </c>
      <c r="C8" s="28"/>
      <c r="D8" s="28"/>
      <c r="E8" s="222"/>
      <c r="F8" s="222"/>
      <c r="G8" s="187"/>
      <c r="H8" s="28">
        <v>179.24</v>
      </c>
      <c r="I8" s="28"/>
      <c r="J8" s="28">
        <v>86.7</v>
      </c>
      <c r="K8" s="28">
        <v>410</v>
      </c>
      <c r="L8" s="28" t="s">
        <v>219</v>
      </c>
      <c r="M8" s="32" t="s">
        <v>11</v>
      </c>
      <c r="N8" s="212">
        <v>175</v>
      </c>
      <c r="O8" s="28" t="s">
        <v>448</v>
      </c>
      <c r="P8" s="28"/>
      <c r="Q8" s="184"/>
      <c r="R8" s="28">
        <v>170.57</v>
      </c>
      <c r="S8" s="28" t="s">
        <v>425</v>
      </c>
    </row>
    <row r="9" spans="1:19" x14ac:dyDescent="0.2">
      <c r="A9" s="227" t="s">
        <v>420</v>
      </c>
      <c r="B9" s="28">
        <v>88.94</v>
      </c>
      <c r="C9" s="28"/>
      <c r="D9" s="28"/>
      <c r="E9" s="222"/>
      <c r="F9" s="222"/>
      <c r="G9" s="28"/>
      <c r="H9" s="28">
        <v>363.38</v>
      </c>
      <c r="I9" s="28"/>
      <c r="J9" s="28"/>
      <c r="K9" s="28">
        <v>410</v>
      </c>
      <c r="L9" s="27" t="s">
        <v>215</v>
      </c>
      <c r="M9" s="32" t="s">
        <v>429</v>
      </c>
      <c r="N9" s="231">
        <v>66</v>
      </c>
      <c r="O9" s="28" t="s">
        <v>432</v>
      </c>
      <c r="P9" s="28"/>
      <c r="Q9" s="206"/>
      <c r="R9" s="28">
        <v>84.9</v>
      </c>
      <c r="S9" s="28" t="s">
        <v>426</v>
      </c>
    </row>
    <row r="10" spans="1:19" x14ac:dyDescent="0.2">
      <c r="A10" s="227" t="s">
        <v>420</v>
      </c>
      <c r="B10" s="28">
        <v>107.45</v>
      </c>
      <c r="C10" s="28"/>
      <c r="D10" s="28"/>
      <c r="E10" s="190"/>
      <c r="F10" s="190"/>
      <c r="G10" s="28"/>
      <c r="H10" s="28">
        <v>251.95</v>
      </c>
      <c r="I10" s="28"/>
      <c r="J10" s="28">
        <v>86.7</v>
      </c>
      <c r="K10" s="28">
        <v>160</v>
      </c>
      <c r="L10" s="28" t="s">
        <v>216</v>
      </c>
      <c r="M10" s="32" t="s">
        <v>431</v>
      </c>
      <c r="N10" s="212">
        <v>216</v>
      </c>
      <c r="O10" s="28" t="s">
        <v>433</v>
      </c>
      <c r="P10" s="28"/>
      <c r="Q10" s="206"/>
      <c r="R10" s="28">
        <v>126.14</v>
      </c>
      <c r="S10" s="28" t="s">
        <v>461</v>
      </c>
    </row>
    <row r="11" spans="1:19" x14ac:dyDescent="0.2">
      <c r="A11" s="222" t="s">
        <v>460</v>
      </c>
      <c r="B11" s="28">
        <v>45.41</v>
      </c>
      <c r="C11" s="187">
        <v>76.66</v>
      </c>
      <c r="D11" s="28" t="s">
        <v>648</v>
      </c>
      <c r="E11" s="190"/>
      <c r="F11" s="190"/>
      <c r="G11" s="187"/>
      <c r="H11" s="187">
        <v>360.66</v>
      </c>
      <c r="I11" s="28"/>
      <c r="J11" s="28"/>
      <c r="K11" s="28"/>
      <c r="L11" s="28"/>
      <c r="M11" s="32" t="s">
        <v>434</v>
      </c>
      <c r="N11" s="212">
        <v>158</v>
      </c>
      <c r="O11" s="28" t="s">
        <v>435</v>
      </c>
      <c r="P11" s="28"/>
      <c r="Q11" s="206"/>
      <c r="R11" s="28">
        <v>41.24</v>
      </c>
      <c r="S11" s="28" t="s">
        <v>483</v>
      </c>
    </row>
    <row r="12" spans="1:19" x14ac:dyDescent="0.2">
      <c r="A12" s="186" t="s">
        <v>511</v>
      </c>
      <c r="B12" s="28">
        <v>87.93</v>
      </c>
      <c r="C12" s="28">
        <v>23.43</v>
      </c>
      <c r="D12" s="28"/>
      <c r="E12" s="190"/>
      <c r="F12" s="190"/>
      <c r="G12" s="28"/>
      <c r="H12" s="28">
        <v>105</v>
      </c>
      <c r="I12" s="28"/>
      <c r="J12" s="28"/>
      <c r="K12" s="28"/>
      <c r="L12" s="28"/>
      <c r="M12" s="32" t="s">
        <v>436</v>
      </c>
      <c r="N12" s="212">
        <v>180</v>
      </c>
      <c r="O12" s="28" t="s">
        <v>446</v>
      </c>
      <c r="P12" s="27"/>
      <c r="Q12" s="223"/>
      <c r="R12" s="28">
        <v>184.28</v>
      </c>
      <c r="S12" s="28" t="s">
        <v>483</v>
      </c>
    </row>
    <row r="13" spans="1:19" x14ac:dyDescent="0.2">
      <c r="A13" s="186" t="s">
        <v>512</v>
      </c>
      <c r="B13" s="28">
        <v>73.36</v>
      </c>
      <c r="C13" s="28"/>
      <c r="D13" s="28"/>
      <c r="E13" s="190"/>
      <c r="F13" s="190"/>
      <c r="G13" s="28"/>
      <c r="H13" s="28">
        <v>285.5</v>
      </c>
      <c r="I13" s="28"/>
      <c r="J13" s="28"/>
      <c r="K13" s="28"/>
      <c r="L13" s="28"/>
      <c r="M13" s="32" t="s">
        <v>437</v>
      </c>
      <c r="N13" s="212">
        <v>78</v>
      </c>
      <c r="O13" s="28"/>
      <c r="P13" s="28"/>
      <c r="Q13" s="206"/>
      <c r="R13" s="28">
        <v>272.51</v>
      </c>
      <c r="S13" s="28" t="s">
        <v>515</v>
      </c>
    </row>
    <row r="14" spans="1:19" x14ac:dyDescent="0.2">
      <c r="A14" s="33" t="s">
        <v>219</v>
      </c>
      <c r="B14" s="28">
        <v>66.12</v>
      </c>
      <c r="C14" s="32"/>
      <c r="D14" s="28"/>
      <c r="E14" s="190"/>
      <c r="F14" s="190"/>
      <c r="G14" s="28"/>
      <c r="H14" s="32"/>
      <c r="I14" s="28"/>
      <c r="J14" s="27"/>
      <c r="K14" s="27"/>
      <c r="L14" s="27"/>
      <c r="M14" s="32" t="s">
        <v>438</v>
      </c>
      <c r="N14" s="212">
        <v>105</v>
      </c>
      <c r="O14" s="28"/>
      <c r="P14" s="28"/>
      <c r="Q14" s="184"/>
      <c r="R14" s="28">
        <v>359.68</v>
      </c>
      <c r="S14" s="28" t="s">
        <v>514</v>
      </c>
    </row>
    <row r="15" spans="1:19" x14ac:dyDescent="0.2">
      <c r="A15" s="251" t="s">
        <v>645</v>
      </c>
      <c r="B15" s="28">
        <v>236.98</v>
      </c>
      <c r="C15" s="32"/>
      <c r="D15" s="28"/>
      <c r="E15" s="190"/>
      <c r="F15" s="190"/>
      <c r="G15" s="187"/>
      <c r="H15" s="187"/>
      <c r="I15" s="28"/>
      <c r="J15" s="28"/>
      <c r="K15" s="28"/>
      <c r="L15" s="28"/>
      <c r="M15" s="32" t="s">
        <v>439</v>
      </c>
      <c r="N15" s="212">
        <v>1210</v>
      </c>
      <c r="O15" s="28" t="s">
        <v>440</v>
      </c>
      <c r="P15" s="192"/>
      <c r="Q15" s="193"/>
      <c r="R15" s="28">
        <v>44.47</v>
      </c>
      <c r="S15" s="28" t="s">
        <v>513</v>
      </c>
    </row>
    <row r="16" spans="1:19" x14ac:dyDescent="0.2">
      <c r="A16" s="186" t="s">
        <v>643</v>
      </c>
      <c r="B16" s="28">
        <v>49.56</v>
      </c>
      <c r="C16" s="28"/>
      <c r="D16" s="28"/>
      <c r="E16" s="190"/>
      <c r="F16" s="190"/>
      <c r="G16" s="187"/>
      <c r="H16" s="225"/>
      <c r="I16" s="28"/>
      <c r="J16" s="28"/>
      <c r="K16" s="28"/>
      <c r="L16" s="28"/>
      <c r="M16" s="32" t="s">
        <v>441</v>
      </c>
      <c r="N16" s="212">
        <v>500</v>
      </c>
      <c r="O16" s="28"/>
      <c r="P16" s="28"/>
      <c r="Q16" s="226"/>
      <c r="R16" s="28">
        <v>351.98</v>
      </c>
      <c r="S16" s="28" t="s">
        <v>598</v>
      </c>
    </row>
    <row r="17" spans="1:19" x14ac:dyDescent="0.2">
      <c r="A17" s="186" t="s">
        <v>644</v>
      </c>
      <c r="B17" s="28">
        <v>74.8</v>
      </c>
      <c r="C17" s="28">
        <v>39.049999999999997</v>
      </c>
      <c r="D17" s="28" t="s">
        <v>649</v>
      </c>
      <c r="E17" s="190"/>
      <c r="F17" s="190"/>
      <c r="G17" s="28"/>
      <c r="H17" s="28"/>
      <c r="I17" s="28"/>
      <c r="J17" s="27"/>
      <c r="K17" s="27"/>
      <c r="L17" s="27"/>
      <c r="M17" s="32" t="s">
        <v>442</v>
      </c>
      <c r="N17" s="212">
        <v>369</v>
      </c>
      <c r="O17" s="28"/>
      <c r="P17" s="27"/>
      <c r="Q17" s="27"/>
      <c r="R17" s="28"/>
      <c r="S17" s="28"/>
    </row>
    <row r="18" spans="1:19" x14ac:dyDescent="0.2">
      <c r="A18" s="186"/>
      <c r="B18" s="28"/>
      <c r="C18" s="185"/>
      <c r="D18" s="28"/>
      <c r="E18" s="190"/>
      <c r="F18" s="190"/>
      <c r="G18" s="28"/>
      <c r="H18" s="28"/>
      <c r="I18" s="28"/>
      <c r="J18" s="28"/>
      <c r="K18" s="28"/>
      <c r="L18" s="28"/>
      <c r="M18" s="32" t="s">
        <v>428</v>
      </c>
      <c r="N18" s="33" t="s">
        <v>306</v>
      </c>
      <c r="O18" s="28"/>
      <c r="P18" s="28"/>
      <c r="Q18" s="27"/>
      <c r="R18" s="28">
        <v>390.5</v>
      </c>
      <c r="S18" s="28" t="s">
        <v>652</v>
      </c>
    </row>
    <row r="19" spans="1:19" x14ac:dyDescent="0.2">
      <c r="A19" s="186"/>
      <c r="B19" s="28"/>
      <c r="C19" s="185"/>
      <c r="D19" s="28"/>
      <c r="E19" s="190"/>
      <c r="F19" s="190"/>
      <c r="G19" s="28"/>
      <c r="H19" s="185"/>
      <c r="I19" s="28"/>
      <c r="J19" s="28"/>
      <c r="K19" s="28"/>
      <c r="L19" s="28"/>
      <c r="M19" s="32" t="s">
        <v>443</v>
      </c>
      <c r="N19" s="212">
        <v>90</v>
      </c>
      <c r="O19" s="28"/>
      <c r="P19" s="28"/>
      <c r="Q19" s="27"/>
      <c r="R19" s="28">
        <v>360.66</v>
      </c>
      <c r="S19" s="28" t="s">
        <v>653</v>
      </c>
    </row>
    <row r="20" spans="1:19" x14ac:dyDescent="0.2">
      <c r="A20" s="222"/>
      <c r="B20" s="28"/>
      <c r="C20" s="221"/>
      <c r="D20" s="28"/>
      <c r="E20" s="190"/>
      <c r="F20" s="190"/>
      <c r="G20" s="28"/>
      <c r="H20" s="185"/>
      <c r="I20" s="28"/>
      <c r="J20" s="28"/>
      <c r="K20" s="28"/>
      <c r="L20" s="28"/>
      <c r="M20" s="32" t="s">
        <v>444</v>
      </c>
      <c r="N20" s="212">
        <v>50</v>
      </c>
      <c r="O20" s="28" t="s">
        <v>445</v>
      </c>
      <c r="P20" s="28"/>
      <c r="Q20" s="27"/>
      <c r="R20" s="28"/>
      <c r="S20" s="28"/>
    </row>
    <row r="21" spans="1:19" x14ac:dyDescent="0.2">
      <c r="A21" s="245" t="s">
        <v>421</v>
      </c>
      <c r="B21" s="232">
        <f>SUM(B4:B20)</f>
        <v>1278.07</v>
      </c>
      <c r="C21" s="232">
        <f>SUM(C4:C20)</f>
        <v>393.23</v>
      </c>
      <c r="D21" s="232">
        <f>SUM(D4:D20)</f>
        <v>297.73</v>
      </c>
      <c r="E21" s="232">
        <f t="shared" ref="E21" si="0">SUM(E4:E20)</f>
        <v>468.26</v>
      </c>
      <c r="F21" s="232"/>
      <c r="G21" s="232">
        <f>SUM(B21:E21)</f>
        <v>2437.29</v>
      </c>
      <c r="H21" s="232">
        <f>SUM(H4:H20)</f>
        <v>2769.86</v>
      </c>
      <c r="I21" s="27">
        <f>SUM(I4:I20)</f>
        <v>378.28999999999996</v>
      </c>
      <c r="J21" s="27">
        <f>SUM(J4:J20)</f>
        <v>304.83999999999997</v>
      </c>
      <c r="K21" s="27">
        <f>SUM(K4:K20)</f>
        <v>3190</v>
      </c>
      <c r="L21" s="232">
        <f>SUM(I21:K21)</f>
        <v>3873.13</v>
      </c>
      <c r="M21" s="32"/>
      <c r="N21" s="241">
        <f>SUM(N8:N20)</f>
        <v>3197</v>
      </c>
      <c r="O21" s="28" t="s">
        <v>510</v>
      </c>
      <c r="P21" s="28"/>
      <c r="Q21" s="14" t="s">
        <v>599</v>
      </c>
      <c r="R21" s="27">
        <f>SUM(R4:R20)</f>
        <v>3168.73</v>
      </c>
      <c r="S21" s="28"/>
    </row>
    <row r="22" spans="1:19" x14ac:dyDescent="0.2">
      <c r="A22" s="222"/>
      <c r="B22" s="246" t="s">
        <v>462</v>
      </c>
      <c r="C22" s="28"/>
      <c r="D22" s="28"/>
      <c r="E22" s="190"/>
      <c r="F22" s="190"/>
      <c r="G22" s="28"/>
      <c r="H22" s="28"/>
      <c r="I22" s="28"/>
      <c r="J22" s="28"/>
      <c r="K22" s="28" t="s">
        <v>4</v>
      </c>
      <c r="L22" s="28">
        <f>SUM(G21+L21+H21)</f>
        <v>9080.2800000000007</v>
      </c>
      <c r="M22" s="253"/>
      <c r="N22" s="28"/>
      <c r="O22" s="28"/>
      <c r="P22" s="28"/>
      <c r="Q22" s="27"/>
      <c r="R22" s="28"/>
      <c r="S22" s="28"/>
    </row>
    <row r="23" spans="1:19" x14ac:dyDescent="0.2">
      <c r="A23" s="186"/>
      <c r="B23" s="246" t="s">
        <v>463</v>
      </c>
      <c r="C23" s="28"/>
      <c r="D23" s="28"/>
      <c r="E23" s="190"/>
      <c r="F23" s="190"/>
      <c r="G23" s="28"/>
      <c r="H23" s="185"/>
      <c r="I23" s="28"/>
      <c r="J23" s="27"/>
      <c r="K23" s="27"/>
      <c r="L23" s="27"/>
      <c r="M23" s="28"/>
      <c r="N23" s="28"/>
      <c r="O23" s="28"/>
      <c r="P23" s="27"/>
      <c r="Q23" s="218"/>
      <c r="R23" s="28"/>
      <c r="S23" s="28"/>
    </row>
    <row r="24" spans="1:19" x14ac:dyDescent="0.2">
      <c r="A24" s="28"/>
      <c r="B24" s="28"/>
      <c r="C24" s="28"/>
      <c r="D24" s="28"/>
      <c r="E24" s="190"/>
      <c r="F24" s="190"/>
      <c r="G24" s="224"/>
      <c r="H24" s="224"/>
      <c r="I24" s="28"/>
      <c r="J24" s="27"/>
      <c r="K24" s="27"/>
      <c r="L24" s="27"/>
      <c r="M24" s="28"/>
      <c r="N24" s="28"/>
      <c r="O24" s="28"/>
      <c r="P24" s="28"/>
      <c r="Q24" s="206"/>
      <c r="R24" s="28"/>
      <c r="S24" s="28"/>
    </row>
    <row r="25" spans="1:19" x14ac:dyDescent="0.2">
      <c r="A25" s="222"/>
      <c r="B25" s="28"/>
      <c r="C25" s="28"/>
      <c r="D25" s="28"/>
      <c r="E25" s="190"/>
      <c r="F25" s="190"/>
      <c r="G25" s="28"/>
      <c r="H25" s="185"/>
      <c r="I25" s="28"/>
      <c r="J25" s="28"/>
      <c r="K25" s="28"/>
      <c r="L25" s="28"/>
      <c r="M25" s="28"/>
      <c r="N25" s="28"/>
      <c r="O25" s="28"/>
      <c r="P25" s="28"/>
      <c r="Q25" s="206"/>
      <c r="R25" s="28"/>
      <c r="S25" s="28"/>
    </row>
    <row r="26" spans="1:19" x14ac:dyDescent="0.2">
      <c r="A26" s="233" t="s">
        <v>468</v>
      </c>
      <c r="B26" s="28"/>
      <c r="C26" s="28"/>
      <c r="D26" s="28"/>
      <c r="E26" s="190"/>
      <c r="F26" s="190"/>
      <c r="G26" s="28" t="s">
        <v>472</v>
      </c>
      <c r="H26" s="185"/>
      <c r="I26" s="28"/>
      <c r="Q26" s="189"/>
      <c r="R26" s="28"/>
      <c r="S26" s="28"/>
    </row>
    <row r="27" spans="1:19" x14ac:dyDescent="0.2">
      <c r="A27" s="186"/>
      <c r="B27" s="28"/>
      <c r="C27" s="28"/>
      <c r="D27" s="28"/>
      <c r="E27" s="234"/>
      <c r="F27" s="234"/>
      <c r="G27" s="187"/>
      <c r="H27" s="188"/>
      <c r="I27" s="28"/>
      <c r="Q27" s="28"/>
      <c r="R27" s="28"/>
      <c r="S27" s="28"/>
    </row>
    <row r="28" spans="1:19" x14ac:dyDescent="0.2">
      <c r="A28" s="28" t="s">
        <v>13</v>
      </c>
      <c r="B28" s="28"/>
      <c r="C28" s="28"/>
      <c r="D28" s="28"/>
      <c r="E28" s="234"/>
      <c r="F28" s="234"/>
      <c r="G28" s="194"/>
      <c r="H28" s="194"/>
      <c r="I28" s="28"/>
      <c r="J28" s="28"/>
      <c r="K28" s="28"/>
      <c r="L28" s="28"/>
      <c r="M28" s="28"/>
      <c r="N28" s="28"/>
      <c r="O28" s="32"/>
      <c r="P28" s="28"/>
      <c r="Q28" s="28"/>
      <c r="R28" s="28"/>
      <c r="S28" s="28"/>
    </row>
    <row r="29" spans="1:19" x14ac:dyDescent="0.2">
      <c r="A29" s="28" t="s">
        <v>379</v>
      </c>
      <c r="B29" s="28"/>
      <c r="C29" s="28"/>
      <c r="D29" s="28"/>
      <c r="E29" s="234">
        <v>753</v>
      </c>
      <c r="F29" s="234"/>
      <c r="G29" s="194"/>
      <c r="H29" s="194"/>
      <c r="I29" s="28"/>
      <c r="J29" s="28"/>
      <c r="K29" s="28"/>
      <c r="L29" s="28"/>
      <c r="M29" s="28"/>
      <c r="N29" s="28"/>
      <c r="O29" s="28"/>
      <c r="P29" s="32"/>
      <c r="Q29" s="28"/>
      <c r="R29" s="28"/>
      <c r="S29" s="28"/>
    </row>
    <row r="30" spans="1:19" x14ac:dyDescent="0.2">
      <c r="A30" s="28" t="s">
        <v>376</v>
      </c>
      <c r="B30" s="28"/>
      <c r="C30" s="28"/>
      <c r="D30" s="28"/>
      <c r="E30" s="234">
        <v>310.75</v>
      </c>
      <c r="F30" s="234"/>
      <c r="G30" s="187"/>
      <c r="H30" s="187"/>
      <c r="I30" s="28"/>
      <c r="J30" s="28"/>
      <c r="K30" s="28"/>
      <c r="L30" s="28"/>
      <c r="M30" s="28"/>
      <c r="N30" s="28"/>
      <c r="O30" s="27"/>
      <c r="P30" s="28"/>
      <c r="Q30" s="191"/>
      <c r="R30" s="28"/>
      <c r="S30" s="28"/>
    </row>
    <row r="31" spans="1:19" x14ac:dyDescent="0.2">
      <c r="A31" s="28" t="s">
        <v>372</v>
      </c>
      <c r="B31" s="28"/>
      <c r="C31" s="28"/>
      <c r="D31" s="28"/>
      <c r="E31" s="234">
        <v>4179.8100000000004</v>
      </c>
      <c r="F31" s="234"/>
      <c r="G31" s="187"/>
      <c r="H31" s="194"/>
      <c r="I31" s="28"/>
      <c r="J31" s="28"/>
      <c r="K31" s="28"/>
      <c r="L31" s="28"/>
      <c r="M31" s="28"/>
      <c r="N31" s="28"/>
      <c r="O31" s="27"/>
      <c r="P31" s="27"/>
      <c r="Q31" s="191"/>
      <c r="R31" s="28"/>
      <c r="S31" s="28"/>
    </row>
    <row r="32" spans="1:19" x14ac:dyDescent="0.2">
      <c r="A32" s="28" t="s">
        <v>373</v>
      </c>
      <c r="B32" s="28"/>
      <c r="C32" s="28"/>
      <c r="D32" s="28"/>
      <c r="E32" s="234">
        <v>1600</v>
      </c>
      <c r="F32" s="234"/>
      <c r="G32" s="187"/>
      <c r="H32" s="194"/>
      <c r="I32" s="28"/>
      <c r="J32" s="28"/>
      <c r="K32" s="28"/>
      <c r="L32" s="28"/>
      <c r="M32" s="28"/>
      <c r="N32" s="28"/>
      <c r="O32" s="27"/>
      <c r="P32" s="27"/>
      <c r="Q32" s="191"/>
      <c r="R32" s="28"/>
      <c r="S32" s="28"/>
    </row>
    <row r="33" spans="1:19" x14ac:dyDescent="0.2">
      <c r="A33" s="28" t="s">
        <v>374</v>
      </c>
      <c r="B33" s="28"/>
      <c r="C33" s="28"/>
      <c r="D33" s="28"/>
      <c r="E33" s="234">
        <v>270</v>
      </c>
      <c r="F33" s="234"/>
      <c r="G33" s="187"/>
      <c r="H33" s="194"/>
      <c r="I33" s="28"/>
      <c r="J33" s="28"/>
      <c r="K33" s="28"/>
      <c r="L33" s="28"/>
      <c r="M33" s="28"/>
      <c r="N33" s="28"/>
      <c r="O33" s="27"/>
      <c r="P33" s="27"/>
      <c r="Q33" s="191"/>
      <c r="R33" s="28"/>
      <c r="S33" s="28"/>
    </row>
    <row r="34" spans="1:19" x14ac:dyDescent="0.2">
      <c r="A34" s="28" t="s">
        <v>375</v>
      </c>
      <c r="B34" s="28"/>
      <c r="C34" s="28"/>
      <c r="D34" s="28"/>
      <c r="E34" s="234">
        <v>500.33</v>
      </c>
      <c r="F34" s="234"/>
      <c r="G34" s="187"/>
      <c r="H34" s="187"/>
      <c r="I34" s="28"/>
      <c r="J34" s="28"/>
      <c r="K34" s="28"/>
      <c r="L34" s="28"/>
      <c r="M34" s="28"/>
      <c r="N34" s="28"/>
      <c r="O34" s="27"/>
      <c r="P34" s="27"/>
      <c r="Q34" s="191"/>
      <c r="R34" s="28"/>
      <c r="S34" s="28"/>
    </row>
    <row r="35" spans="1:19" x14ac:dyDescent="0.2">
      <c r="A35" s="28" t="s">
        <v>377</v>
      </c>
      <c r="B35" s="28"/>
      <c r="C35" s="28"/>
      <c r="D35" s="28"/>
      <c r="E35" s="234">
        <v>1394.48</v>
      </c>
      <c r="F35" s="234"/>
      <c r="G35" s="187"/>
      <c r="H35" s="187"/>
      <c r="I35" s="28"/>
      <c r="J35" s="28"/>
      <c r="K35" s="28"/>
      <c r="L35" s="28"/>
      <c r="M35" s="28"/>
      <c r="N35" s="28"/>
      <c r="O35" s="27"/>
      <c r="P35" s="27"/>
      <c r="Q35" s="191"/>
      <c r="R35" s="28"/>
      <c r="S35" s="28"/>
    </row>
    <row r="36" spans="1:19" x14ac:dyDescent="0.2">
      <c r="A36" s="27" t="s">
        <v>4</v>
      </c>
      <c r="B36" s="28"/>
      <c r="C36" s="28"/>
      <c r="D36" s="28"/>
      <c r="E36" s="235">
        <f>SUM(E29:E35)</f>
        <v>9008.3700000000008</v>
      </c>
      <c r="F36" s="235"/>
      <c r="G36" s="187"/>
      <c r="H36" s="187"/>
      <c r="I36" s="28"/>
      <c r="J36" s="28"/>
      <c r="K36" s="28"/>
      <c r="L36" s="28"/>
      <c r="M36" s="28"/>
      <c r="N36" s="28"/>
      <c r="O36" s="27"/>
      <c r="P36" s="27"/>
      <c r="Q36" s="191"/>
      <c r="R36" s="28"/>
      <c r="S36" s="28"/>
    </row>
    <row r="37" spans="1:19" x14ac:dyDescent="0.2">
      <c r="A37" s="27"/>
      <c r="B37" s="28"/>
      <c r="C37" s="28"/>
      <c r="D37" s="28"/>
      <c r="E37" s="235"/>
      <c r="F37" s="235"/>
      <c r="G37" s="187"/>
      <c r="H37" s="187"/>
      <c r="I37" s="28"/>
      <c r="J37" s="28"/>
      <c r="K37" s="28"/>
      <c r="L37" s="28"/>
      <c r="M37" s="28"/>
      <c r="N37" s="28"/>
      <c r="O37" s="27"/>
      <c r="P37" s="27"/>
      <c r="Q37" s="191"/>
      <c r="R37" s="28"/>
      <c r="S37" s="28"/>
    </row>
    <row r="38" spans="1:19" x14ac:dyDescent="0.2">
      <c r="A38" s="28" t="s">
        <v>234</v>
      </c>
      <c r="B38" s="28"/>
      <c r="C38" s="28"/>
      <c r="D38" s="28"/>
      <c r="E38" s="234"/>
      <c r="F38" s="234"/>
      <c r="G38" s="194"/>
      <c r="H38" s="194"/>
      <c r="I38" s="28"/>
      <c r="J38" s="28"/>
      <c r="K38" s="28"/>
      <c r="L38" s="28"/>
      <c r="M38" s="28"/>
      <c r="N38" s="28"/>
      <c r="O38" s="27"/>
      <c r="P38" s="27"/>
      <c r="Q38" s="191"/>
      <c r="R38" s="28"/>
      <c r="S38" s="28"/>
    </row>
    <row r="39" spans="1:19" x14ac:dyDescent="0.2">
      <c r="A39" s="28" t="s">
        <v>311</v>
      </c>
      <c r="B39" s="28"/>
      <c r="C39" s="28"/>
      <c r="D39" s="28"/>
      <c r="E39" s="234">
        <v>210</v>
      </c>
      <c r="F39" s="234"/>
      <c r="G39" s="194"/>
      <c r="H39" s="194"/>
      <c r="I39" s="28"/>
      <c r="J39" s="28"/>
      <c r="K39" s="28"/>
      <c r="L39" s="28"/>
      <c r="M39" s="28"/>
      <c r="N39" s="28"/>
      <c r="O39" s="27"/>
      <c r="P39" s="27"/>
      <c r="Q39" s="191"/>
      <c r="R39" s="28"/>
      <c r="S39" s="28"/>
    </row>
    <row r="40" spans="1:19" x14ac:dyDescent="0.2">
      <c r="A40" s="28" t="s">
        <v>469</v>
      </c>
      <c r="B40" s="28"/>
      <c r="C40" s="28"/>
      <c r="D40" s="28"/>
      <c r="E40" s="234">
        <v>1650</v>
      </c>
      <c r="F40" s="234"/>
      <c r="G40" s="194"/>
      <c r="H40" s="194"/>
      <c r="I40" s="28"/>
      <c r="J40" s="28"/>
      <c r="K40" s="28"/>
      <c r="L40" s="28"/>
      <c r="M40" s="28"/>
      <c r="N40" s="28"/>
      <c r="O40" s="27"/>
      <c r="P40" s="27"/>
      <c r="Q40" s="191"/>
      <c r="R40" s="28"/>
      <c r="S40" s="28"/>
    </row>
    <row r="41" spans="1:19" x14ac:dyDescent="0.2">
      <c r="A41" s="28" t="s">
        <v>470</v>
      </c>
      <c r="B41" s="28"/>
      <c r="C41" s="28"/>
      <c r="D41" s="28"/>
      <c r="E41" s="234">
        <v>900</v>
      </c>
      <c r="F41" s="234"/>
      <c r="G41" s="187"/>
      <c r="H41" s="187"/>
      <c r="I41" s="28"/>
      <c r="J41" s="28"/>
      <c r="K41" s="28"/>
      <c r="L41" s="28"/>
      <c r="M41" s="28"/>
      <c r="N41" s="28"/>
      <c r="O41" s="27"/>
      <c r="P41" s="27"/>
      <c r="Q41" s="191"/>
      <c r="R41" s="28"/>
      <c r="S41" s="28"/>
    </row>
    <row r="42" spans="1:19" x14ac:dyDescent="0.2">
      <c r="A42" s="28" t="s">
        <v>471</v>
      </c>
      <c r="B42" s="28"/>
      <c r="C42" s="28"/>
      <c r="D42" s="28"/>
      <c r="E42" s="234">
        <v>152.88999999999999</v>
      </c>
      <c r="F42" s="234"/>
      <c r="G42" s="187"/>
      <c r="H42" s="187"/>
      <c r="I42" s="28"/>
      <c r="J42" s="28"/>
      <c r="K42" s="4"/>
      <c r="L42" s="28"/>
      <c r="M42" s="28"/>
      <c r="N42" s="28"/>
      <c r="O42" s="27"/>
      <c r="P42" s="27"/>
      <c r="Q42" s="191"/>
      <c r="R42" s="28"/>
      <c r="S42" s="28"/>
    </row>
    <row r="43" spans="1:19" x14ac:dyDescent="0.2">
      <c r="A43" s="27" t="s">
        <v>4</v>
      </c>
      <c r="B43" s="28"/>
      <c r="C43" s="28"/>
      <c r="D43" s="28"/>
      <c r="E43" s="235">
        <f>SUM(E39:E42)</f>
        <v>2912.89</v>
      </c>
      <c r="F43" s="235"/>
      <c r="G43" s="187"/>
      <c r="H43" s="187"/>
      <c r="I43" s="28"/>
      <c r="J43" s="28"/>
      <c r="K43" s="4"/>
      <c r="L43" s="28"/>
      <c r="M43" s="28"/>
      <c r="N43" s="28"/>
      <c r="O43" s="27"/>
      <c r="P43" s="27"/>
      <c r="Q43" s="191"/>
      <c r="R43" s="28"/>
      <c r="S43" s="28"/>
    </row>
    <row r="44" spans="1:19" x14ac:dyDescent="0.2">
      <c r="A44" s="27"/>
      <c r="B44" s="28"/>
      <c r="C44" s="28"/>
      <c r="D44" s="28"/>
      <c r="E44" s="234"/>
      <c r="F44" s="234"/>
      <c r="G44" s="187"/>
      <c r="H44" s="187"/>
      <c r="I44" s="28"/>
      <c r="J44" s="28"/>
      <c r="L44" s="28"/>
      <c r="M44" s="28"/>
      <c r="N44" s="28"/>
      <c r="O44" s="27"/>
      <c r="P44" s="27"/>
      <c r="Q44" s="191"/>
      <c r="R44" s="28"/>
      <c r="S44" s="28"/>
    </row>
    <row r="45" spans="1:19" x14ac:dyDescent="0.2">
      <c r="A45" s="28" t="s">
        <v>235</v>
      </c>
      <c r="B45" s="28"/>
      <c r="C45" s="28"/>
      <c r="D45" s="28"/>
      <c r="E45" s="234"/>
      <c r="F45" s="234"/>
      <c r="G45" s="187"/>
      <c r="H45" s="187"/>
      <c r="I45" s="28"/>
      <c r="J45" s="28"/>
      <c r="K45" s="4"/>
      <c r="L45" s="28"/>
      <c r="M45" s="28"/>
      <c r="N45" s="28"/>
      <c r="O45" s="27"/>
      <c r="P45" s="27"/>
      <c r="Q45" s="191"/>
      <c r="R45" s="28"/>
      <c r="S45" s="28"/>
    </row>
    <row r="46" spans="1:19" x14ac:dyDescent="0.2">
      <c r="A46" s="28" t="s">
        <v>400</v>
      </c>
      <c r="B46" s="28"/>
      <c r="C46" s="28"/>
      <c r="D46" s="28"/>
      <c r="E46" s="234">
        <v>1824</v>
      </c>
      <c r="F46" s="234"/>
      <c r="G46" s="194"/>
      <c r="H46" s="194"/>
      <c r="I46" s="28"/>
      <c r="J46" s="28"/>
      <c r="K46" s="4"/>
      <c r="L46" s="28"/>
      <c r="M46" s="28"/>
      <c r="N46" s="28"/>
      <c r="O46" s="27"/>
      <c r="P46" s="27"/>
      <c r="Q46" s="191"/>
      <c r="R46" s="28"/>
      <c r="S46" s="28"/>
    </row>
    <row r="47" spans="1:19" x14ac:dyDescent="0.2">
      <c r="A47" s="28" t="s">
        <v>401</v>
      </c>
      <c r="B47" s="28"/>
      <c r="C47" s="28"/>
      <c r="D47" s="28"/>
      <c r="E47" s="234">
        <v>1600</v>
      </c>
      <c r="F47" s="234"/>
      <c r="G47" s="194"/>
      <c r="H47" s="194"/>
      <c r="I47" s="28"/>
      <c r="J47" s="28"/>
      <c r="K47" s="4"/>
      <c r="L47" s="28"/>
      <c r="M47" s="28"/>
      <c r="N47" s="28"/>
      <c r="O47" s="27"/>
      <c r="P47" s="27"/>
      <c r="Q47" s="191"/>
      <c r="R47" s="28"/>
      <c r="S47" s="28"/>
    </row>
    <row r="48" spans="1:19" x14ac:dyDescent="0.2">
      <c r="A48" s="28" t="s">
        <v>403</v>
      </c>
      <c r="B48" s="28"/>
      <c r="C48" s="28"/>
      <c r="D48" s="28"/>
      <c r="E48" s="234">
        <v>878</v>
      </c>
      <c r="F48" s="234"/>
      <c r="G48" s="187"/>
      <c r="H48" s="187"/>
      <c r="I48" s="28"/>
      <c r="J48" s="28"/>
      <c r="K48" s="4"/>
      <c r="L48" s="28"/>
      <c r="M48" s="28"/>
      <c r="N48" s="28"/>
      <c r="O48" s="27"/>
      <c r="P48" s="27"/>
      <c r="Q48" s="191"/>
      <c r="R48" s="28"/>
      <c r="S48" s="28"/>
    </row>
    <row r="49" spans="1:19" x14ac:dyDescent="0.2">
      <c r="A49" s="28" t="s">
        <v>404</v>
      </c>
      <c r="B49" s="28"/>
      <c r="C49" s="28"/>
      <c r="D49" s="28"/>
      <c r="E49" s="234">
        <v>507.13</v>
      </c>
      <c r="F49" s="234"/>
      <c r="G49" s="194"/>
      <c r="H49" s="194"/>
      <c r="I49" s="28"/>
      <c r="J49" s="28"/>
      <c r="K49" s="4"/>
      <c r="L49" s="28"/>
      <c r="M49" s="28"/>
      <c r="N49" s="28"/>
      <c r="O49" s="27"/>
      <c r="P49" s="27"/>
      <c r="Q49" s="191"/>
      <c r="R49" s="28"/>
      <c r="S49" s="28"/>
    </row>
    <row r="50" spans="1:19" x14ac:dyDescent="0.2">
      <c r="A50" s="28" t="s">
        <v>405</v>
      </c>
      <c r="B50" s="28"/>
      <c r="C50" s="28"/>
      <c r="D50" s="28"/>
      <c r="E50" s="234">
        <v>100</v>
      </c>
      <c r="F50" s="234"/>
      <c r="G50" s="194"/>
      <c r="H50" s="194"/>
      <c r="I50" s="28"/>
      <c r="J50" s="28"/>
      <c r="K50" s="4"/>
      <c r="L50" s="28"/>
      <c r="M50" s="28"/>
      <c r="N50" s="28"/>
      <c r="O50" s="27"/>
      <c r="P50" s="27"/>
      <c r="Q50" s="191"/>
      <c r="R50" s="28"/>
      <c r="S50" s="28"/>
    </row>
    <row r="51" spans="1:19" x14ac:dyDescent="0.2">
      <c r="A51" s="28" t="s">
        <v>476</v>
      </c>
      <c r="B51" s="28"/>
      <c r="C51" s="28"/>
      <c r="D51" s="28"/>
      <c r="E51" s="234">
        <v>638.69000000000005</v>
      </c>
      <c r="F51" s="234"/>
      <c r="G51" s="194"/>
      <c r="H51" s="194"/>
      <c r="I51" s="28"/>
      <c r="J51" s="28"/>
      <c r="K51" s="4"/>
      <c r="L51" s="28"/>
      <c r="M51" s="28"/>
      <c r="N51" s="28"/>
      <c r="O51" s="27"/>
      <c r="P51" s="27"/>
      <c r="Q51" s="191"/>
      <c r="R51" s="28"/>
      <c r="S51" s="28"/>
    </row>
    <row r="52" spans="1:19" x14ac:dyDescent="0.2">
      <c r="A52" s="27" t="s">
        <v>4</v>
      </c>
      <c r="B52" s="28"/>
      <c r="C52" s="28"/>
      <c r="D52" s="28"/>
      <c r="E52" s="235">
        <f>SUM(E46:E51)</f>
        <v>5547.82</v>
      </c>
      <c r="F52" s="235"/>
      <c r="G52" s="194"/>
      <c r="H52" s="194"/>
      <c r="I52" s="28"/>
      <c r="J52" s="28"/>
      <c r="K52" s="4"/>
      <c r="L52" s="28"/>
      <c r="M52" s="28"/>
      <c r="N52" s="28"/>
      <c r="O52" s="27"/>
      <c r="P52" s="27"/>
      <c r="Q52" s="191"/>
      <c r="R52" s="28"/>
      <c r="S52" s="28"/>
    </row>
    <row r="53" spans="1:19" x14ac:dyDescent="0.2">
      <c r="A53" s="28"/>
      <c r="B53" s="28"/>
      <c r="C53" s="28"/>
      <c r="D53" s="28"/>
      <c r="E53" s="234"/>
      <c r="F53" s="234"/>
      <c r="G53" s="187"/>
      <c r="H53" s="187"/>
      <c r="I53" s="28"/>
      <c r="J53" s="28"/>
      <c r="K53" s="4"/>
      <c r="L53" s="28"/>
      <c r="M53" s="28"/>
      <c r="N53" s="28"/>
      <c r="O53" s="27"/>
      <c r="P53" s="27"/>
      <c r="Q53" s="191"/>
      <c r="R53" s="28"/>
      <c r="S53" s="28"/>
    </row>
    <row r="54" spans="1:19" x14ac:dyDescent="0.2">
      <c r="A54" s="28" t="s">
        <v>473</v>
      </c>
      <c r="B54" s="28"/>
      <c r="C54" s="28"/>
      <c r="D54" s="28"/>
      <c r="E54" s="234"/>
      <c r="F54" s="234"/>
      <c r="G54" s="194"/>
      <c r="H54" s="194"/>
      <c r="I54" s="28"/>
      <c r="J54" s="28"/>
      <c r="K54" s="4"/>
      <c r="L54" s="28"/>
      <c r="M54" s="28"/>
      <c r="N54" s="28"/>
      <c r="O54" s="27"/>
      <c r="P54" s="27"/>
      <c r="Q54" s="191"/>
      <c r="R54" s="28"/>
      <c r="S54" s="28"/>
    </row>
    <row r="55" spans="1:19" x14ac:dyDescent="0.2">
      <c r="A55" s="28" t="s">
        <v>474</v>
      </c>
      <c r="B55" s="28"/>
      <c r="C55" s="28"/>
      <c r="D55" s="28"/>
      <c r="E55" s="234">
        <v>1500</v>
      </c>
      <c r="F55" s="234"/>
      <c r="G55" s="194"/>
      <c r="H55" s="194"/>
      <c r="I55" s="28"/>
      <c r="J55" s="28"/>
      <c r="K55" s="4"/>
      <c r="L55" s="28"/>
      <c r="M55" s="28"/>
      <c r="N55" s="28"/>
      <c r="O55" s="27"/>
      <c r="P55" s="27"/>
      <c r="Q55" s="191"/>
      <c r="R55" s="28"/>
      <c r="S55" s="28"/>
    </row>
    <row r="56" spans="1:19" x14ac:dyDescent="0.2">
      <c r="A56" s="28" t="s">
        <v>507</v>
      </c>
      <c r="B56" s="28"/>
      <c r="C56" s="28"/>
      <c r="D56" s="28"/>
      <c r="E56" s="234">
        <v>164.98</v>
      </c>
      <c r="F56" s="234"/>
      <c r="G56" s="194"/>
      <c r="H56" s="194"/>
      <c r="I56" s="28"/>
      <c r="J56" s="28"/>
      <c r="K56" s="4"/>
      <c r="L56" s="28"/>
      <c r="M56" s="28"/>
      <c r="N56" s="28"/>
      <c r="O56" s="27"/>
      <c r="P56" s="27"/>
      <c r="Q56" s="191"/>
      <c r="R56" s="28"/>
      <c r="S56" s="28"/>
    </row>
    <row r="57" spans="1:19" x14ac:dyDescent="0.2">
      <c r="A57" s="28" t="s">
        <v>508</v>
      </c>
      <c r="B57" s="28"/>
      <c r="C57" s="28"/>
      <c r="D57" s="28"/>
      <c r="E57" s="234">
        <v>266.92</v>
      </c>
      <c r="F57" s="234"/>
      <c r="G57" s="187"/>
      <c r="H57" s="187"/>
      <c r="I57" s="28"/>
      <c r="J57" s="28"/>
      <c r="K57" s="4"/>
      <c r="L57" s="28"/>
      <c r="M57" s="28"/>
      <c r="N57" s="28"/>
      <c r="O57" s="27"/>
      <c r="P57" s="27"/>
      <c r="Q57" s="191"/>
      <c r="R57" s="28"/>
      <c r="S57" s="28"/>
    </row>
    <row r="58" spans="1:19" x14ac:dyDescent="0.2">
      <c r="A58" s="28"/>
      <c r="B58" s="28"/>
      <c r="C58" s="28"/>
      <c r="D58" s="28"/>
      <c r="E58" s="235">
        <f>SUM(E55:E57)</f>
        <v>1931.9</v>
      </c>
      <c r="F58" s="235"/>
      <c r="G58" s="194"/>
      <c r="H58" s="236">
        <f>SUM(E36+E43+E52+E58)</f>
        <v>19400.980000000003</v>
      </c>
      <c r="I58" s="28"/>
      <c r="J58" s="28"/>
      <c r="K58" s="4"/>
      <c r="L58" s="28"/>
      <c r="M58" s="28"/>
      <c r="N58" s="28"/>
      <c r="O58" s="27"/>
      <c r="P58" s="27"/>
      <c r="Q58" s="191"/>
      <c r="R58" s="28"/>
      <c r="S58" s="28"/>
    </row>
    <row r="59" spans="1:19" x14ac:dyDescent="0.2">
      <c r="A59" s="28"/>
      <c r="B59" s="28"/>
      <c r="C59" s="28"/>
      <c r="D59" s="28"/>
      <c r="E59" s="234"/>
      <c r="F59" s="234"/>
      <c r="G59" s="194"/>
      <c r="H59" s="194"/>
      <c r="I59" s="28"/>
      <c r="J59" s="28"/>
      <c r="K59" s="28"/>
      <c r="L59" s="28"/>
      <c r="M59" s="28"/>
      <c r="N59" s="28"/>
      <c r="O59" s="27"/>
      <c r="P59" s="27"/>
      <c r="Q59" s="191"/>
      <c r="R59" s="28"/>
      <c r="S59" s="28"/>
    </row>
    <row r="60" spans="1:19" x14ac:dyDescent="0.2">
      <c r="A60" s="28" t="s">
        <v>475</v>
      </c>
      <c r="B60" s="212">
        <v>600</v>
      </c>
      <c r="C60" s="28"/>
      <c r="D60" s="28"/>
      <c r="E60" s="234"/>
      <c r="F60" s="234"/>
      <c r="G60" s="194"/>
      <c r="H60" s="194"/>
      <c r="I60" s="28"/>
      <c r="J60" s="28"/>
      <c r="K60" s="28"/>
      <c r="L60" s="28"/>
      <c r="M60" s="28"/>
      <c r="N60" s="28"/>
      <c r="O60" s="27"/>
      <c r="P60" s="27"/>
      <c r="Q60" s="191"/>
      <c r="R60" s="28"/>
      <c r="S60" s="28"/>
    </row>
    <row r="61" spans="1:19" x14ac:dyDescent="0.2">
      <c r="A61" s="28" t="s">
        <v>203</v>
      </c>
      <c r="B61" s="28" t="s">
        <v>509</v>
      </c>
      <c r="C61" s="28"/>
      <c r="D61" s="28"/>
      <c r="E61" s="234"/>
      <c r="F61" s="234"/>
      <c r="G61" s="194"/>
      <c r="H61" s="194"/>
      <c r="I61" s="28"/>
      <c r="J61" s="28"/>
      <c r="K61" s="28"/>
      <c r="L61" s="28"/>
      <c r="M61" s="28"/>
      <c r="N61" s="28"/>
      <c r="O61" s="27"/>
      <c r="P61" s="27"/>
      <c r="Q61" s="191"/>
      <c r="R61" s="28"/>
      <c r="S61" s="28"/>
    </row>
    <row r="62" spans="1:19" x14ac:dyDescent="0.2">
      <c r="A62" s="28"/>
      <c r="B62" s="28"/>
      <c r="C62" s="28"/>
      <c r="D62" s="28"/>
      <c r="E62" s="190"/>
      <c r="F62" s="190"/>
      <c r="G62" s="187"/>
      <c r="H62" s="194"/>
      <c r="I62" s="28"/>
      <c r="J62" s="28"/>
      <c r="K62" s="28"/>
      <c r="L62" s="28"/>
      <c r="M62" s="28"/>
      <c r="N62" s="28"/>
      <c r="O62" s="27"/>
      <c r="P62" s="27"/>
      <c r="Q62" s="191"/>
      <c r="R62" s="28"/>
      <c r="S62" s="28"/>
    </row>
    <row r="63" spans="1:19" x14ac:dyDescent="0.2">
      <c r="A63" s="28"/>
      <c r="B63" s="28"/>
      <c r="C63" s="28"/>
      <c r="D63" s="28"/>
      <c r="E63" s="190"/>
      <c r="F63" s="190"/>
      <c r="G63" s="194"/>
      <c r="H63" s="194"/>
      <c r="I63" s="28"/>
      <c r="J63" s="28"/>
      <c r="K63" s="28"/>
      <c r="L63" s="28"/>
      <c r="M63" s="28"/>
      <c r="N63" s="28"/>
      <c r="O63" s="27"/>
      <c r="P63" s="27"/>
      <c r="Q63" s="191"/>
      <c r="R63" s="28"/>
      <c r="S63" s="28"/>
    </row>
    <row r="64" spans="1:19" x14ac:dyDescent="0.2">
      <c r="A64" s="28"/>
      <c r="B64" s="28"/>
      <c r="C64" s="28"/>
      <c r="D64" s="28"/>
      <c r="E64" s="190"/>
      <c r="F64" s="190"/>
      <c r="G64" s="194"/>
      <c r="H64" s="194"/>
      <c r="I64" s="28"/>
      <c r="J64" s="28"/>
      <c r="K64" s="28"/>
      <c r="L64" s="28"/>
      <c r="M64" s="28"/>
      <c r="N64" s="28"/>
      <c r="O64" s="27"/>
      <c r="P64" s="27"/>
      <c r="Q64" s="191"/>
      <c r="R64" s="28"/>
      <c r="S64" s="28"/>
    </row>
    <row r="65" spans="1:19" x14ac:dyDescent="0.2">
      <c r="A65" s="28"/>
      <c r="B65" s="28"/>
      <c r="C65" s="28"/>
      <c r="D65" s="28"/>
      <c r="E65" s="190"/>
      <c r="F65" s="190"/>
      <c r="G65" s="194"/>
      <c r="H65" s="194"/>
      <c r="I65" s="28"/>
      <c r="J65" s="28"/>
      <c r="K65" s="28"/>
      <c r="L65" s="28"/>
      <c r="M65" s="28"/>
      <c r="N65" s="28"/>
      <c r="O65" s="27"/>
      <c r="P65" s="27"/>
      <c r="Q65" s="191"/>
      <c r="R65" s="28"/>
      <c r="S65" s="28"/>
    </row>
    <row r="66" spans="1:19" x14ac:dyDescent="0.2">
      <c r="A66" s="28"/>
      <c r="B66" s="28"/>
      <c r="C66" s="28"/>
      <c r="D66" s="28"/>
      <c r="E66" s="190"/>
      <c r="F66" s="190"/>
      <c r="G66" s="187"/>
      <c r="H66" s="187"/>
      <c r="I66" s="28"/>
      <c r="J66" s="28"/>
      <c r="K66" s="28"/>
      <c r="L66" s="28"/>
      <c r="M66" s="28"/>
      <c r="N66" s="28"/>
      <c r="O66" s="27"/>
      <c r="P66" s="27"/>
      <c r="Q66" s="191"/>
      <c r="R66" s="28"/>
      <c r="S66" s="28"/>
    </row>
    <row r="67" spans="1:19" x14ac:dyDescent="0.2">
      <c r="A67" s="28"/>
      <c r="B67" s="28"/>
      <c r="C67" s="28"/>
      <c r="D67" s="28"/>
      <c r="E67" s="190"/>
      <c r="F67" s="190"/>
      <c r="G67" s="194"/>
      <c r="H67" s="194"/>
      <c r="I67" s="28"/>
      <c r="J67" s="28"/>
      <c r="K67" s="28"/>
      <c r="L67" s="28"/>
      <c r="M67" s="28"/>
      <c r="N67" s="28"/>
      <c r="O67" s="27"/>
      <c r="P67" s="27"/>
      <c r="Q67" s="191"/>
      <c r="R67" s="28"/>
      <c r="S67" s="28"/>
    </row>
    <row r="68" spans="1:19" x14ac:dyDescent="0.2">
      <c r="A68" s="28"/>
      <c r="B68" s="28"/>
      <c r="C68" s="27"/>
      <c r="D68" s="28"/>
      <c r="E68" s="190"/>
      <c r="F68" s="190"/>
      <c r="G68" s="28"/>
      <c r="H68" s="192"/>
      <c r="I68" s="28"/>
      <c r="J68" s="28"/>
      <c r="K68" s="28"/>
      <c r="L68" s="28"/>
      <c r="M68" s="28"/>
      <c r="N68" s="28"/>
      <c r="O68" s="27"/>
      <c r="P68" s="27"/>
      <c r="Q68" s="191"/>
      <c r="R68" s="28"/>
      <c r="S68" s="28"/>
    </row>
    <row r="69" spans="1:19" x14ac:dyDescent="0.2">
      <c r="A69" s="28"/>
      <c r="J69" s="28"/>
      <c r="K69" s="28"/>
      <c r="L69" s="28"/>
    </row>
    <row r="70" spans="1:19" x14ac:dyDescent="0.2">
      <c r="J70" s="28"/>
      <c r="K70" s="28"/>
      <c r="L70" s="28"/>
    </row>
    <row r="71" spans="1:19" x14ac:dyDescent="0.2">
      <c r="J71" s="28"/>
      <c r="K71" s="28"/>
      <c r="L71" s="28"/>
      <c r="P71" s="28"/>
    </row>
    <row r="72" spans="1:19" x14ac:dyDescent="0.2">
      <c r="J72" s="28"/>
      <c r="K72" s="28"/>
      <c r="L72" s="28"/>
      <c r="O72" s="66"/>
      <c r="P72" s="28"/>
    </row>
    <row r="73" spans="1:19" x14ac:dyDescent="0.2">
      <c r="B73" s="207"/>
      <c r="C73" s="207"/>
      <c r="D73" s="207"/>
      <c r="E73" s="207"/>
      <c r="F73" s="207"/>
      <c r="G73" s="207"/>
      <c r="H73" s="207"/>
      <c r="I73" s="207"/>
      <c r="J73" s="28"/>
      <c r="K73" s="28"/>
      <c r="L73" s="28"/>
    </row>
    <row r="74" spans="1:19" x14ac:dyDescent="0.2">
      <c r="A74" s="207"/>
      <c r="B74" s="207"/>
      <c r="C74" s="207"/>
      <c r="D74" s="207"/>
      <c r="E74" s="207"/>
      <c r="F74" s="207"/>
      <c r="G74" s="207"/>
      <c r="H74" s="207"/>
      <c r="I74" s="207"/>
      <c r="O74" s="28"/>
    </row>
    <row r="75" spans="1:19" x14ac:dyDescent="0.2">
      <c r="A75" s="207"/>
      <c r="B75" s="207"/>
      <c r="C75" s="207"/>
      <c r="D75" s="207"/>
      <c r="E75" s="207"/>
      <c r="F75" s="207"/>
      <c r="G75" s="207"/>
      <c r="H75" s="208"/>
      <c r="I75" s="207"/>
      <c r="M75" s="28"/>
      <c r="N75" s="28"/>
      <c r="O75" s="212"/>
      <c r="P75" s="28"/>
    </row>
    <row r="76" spans="1:19" x14ac:dyDescent="0.2">
      <c r="A76" s="207"/>
      <c r="B76" s="207"/>
      <c r="C76" s="207"/>
      <c r="D76" s="207"/>
      <c r="E76" s="207"/>
      <c r="F76" s="207"/>
      <c r="G76" s="207"/>
      <c r="H76" s="207"/>
      <c r="I76" s="207"/>
      <c r="M76" s="28"/>
      <c r="N76" s="28"/>
      <c r="P76" s="28"/>
    </row>
    <row r="77" spans="1:19" x14ac:dyDescent="0.2">
      <c r="A77" s="207"/>
      <c r="B77" s="207"/>
      <c r="C77" s="207"/>
      <c r="D77" s="207"/>
      <c r="E77" s="207"/>
      <c r="F77" s="207"/>
      <c r="G77" s="207"/>
      <c r="H77" s="207"/>
      <c r="I77" s="207"/>
      <c r="M77" s="28"/>
      <c r="N77" s="28"/>
    </row>
    <row r="78" spans="1:19" x14ac:dyDescent="0.2">
      <c r="A78" s="207"/>
      <c r="B78" s="207"/>
      <c r="C78" s="207"/>
      <c r="D78" s="207"/>
      <c r="E78" s="207"/>
      <c r="F78" s="207"/>
      <c r="G78" s="207"/>
      <c r="H78" s="207"/>
      <c r="I78" s="207"/>
      <c r="P78" s="28"/>
    </row>
    <row r="79" spans="1:19" x14ac:dyDescent="0.2">
      <c r="A79" s="207"/>
      <c r="B79" s="207"/>
      <c r="C79" s="207"/>
      <c r="D79" s="207"/>
      <c r="E79" s="207"/>
      <c r="F79" s="207"/>
      <c r="G79" s="207"/>
      <c r="H79" s="207"/>
      <c r="I79" s="207"/>
      <c r="M79" s="28"/>
      <c r="N79" s="28"/>
      <c r="O79" s="197"/>
    </row>
    <row r="80" spans="1:19" x14ac:dyDescent="0.2">
      <c r="A80" s="207"/>
      <c r="B80" s="207"/>
      <c r="C80" s="207"/>
      <c r="D80" s="207"/>
      <c r="E80" s="207"/>
      <c r="F80" s="207"/>
      <c r="G80" s="207"/>
      <c r="H80" s="207"/>
      <c r="I80" s="207"/>
      <c r="M80" s="28"/>
      <c r="N80" s="28"/>
    </row>
    <row r="81" spans="1:9" x14ac:dyDescent="0.2">
      <c r="A81" s="207"/>
      <c r="B81" s="207"/>
      <c r="C81" s="207"/>
      <c r="D81" s="207"/>
      <c r="E81" s="207"/>
      <c r="F81" s="207"/>
      <c r="G81" s="207"/>
      <c r="H81" s="207"/>
      <c r="I81" s="207"/>
    </row>
    <row r="82" spans="1:9" x14ac:dyDescent="0.2">
      <c r="A82" s="207"/>
      <c r="B82" s="207"/>
      <c r="C82" s="207"/>
      <c r="D82" s="207"/>
      <c r="E82" s="207"/>
      <c r="F82" s="207"/>
      <c r="G82" s="207"/>
      <c r="H82" s="208"/>
      <c r="I82" s="207"/>
    </row>
    <row r="83" spans="1:9" x14ac:dyDescent="0.2">
      <c r="A83" s="207"/>
    </row>
  </sheetData>
  <pageMargins left="0.7" right="0.7" top="0.75" bottom="0.75" header="0.3" footer="0.3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ED522-E1A5-46F1-89A5-3D76EB080899}">
  <dimension ref="A1:I32"/>
  <sheetViews>
    <sheetView workbookViewId="0">
      <selection activeCell="D12" sqref="D12"/>
    </sheetView>
  </sheetViews>
  <sheetFormatPr defaultRowHeight="12.75" x14ac:dyDescent="0.2"/>
  <cols>
    <col min="8" max="8" width="13.7109375" bestFit="1" customWidth="1"/>
  </cols>
  <sheetData>
    <row r="1" spans="1:9" x14ac:dyDescent="0.2">
      <c r="A1" s="27" t="s">
        <v>520</v>
      </c>
    </row>
    <row r="2" spans="1:9" x14ac:dyDescent="0.2">
      <c r="E2" s="27" t="s">
        <v>541</v>
      </c>
      <c r="H2" s="27" t="s">
        <v>539</v>
      </c>
    </row>
    <row r="3" spans="1:9" x14ac:dyDescent="0.2">
      <c r="E3" s="49" t="s">
        <v>524</v>
      </c>
      <c r="F3" s="49" t="s">
        <v>510</v>
      </c>
      <c r="G3" s="49"/>
      <c r="H3" s="49" t="s">
        <v>540</v>
      </c>
      <c r="I3" s="49"/>
    </row>
    <row r="4" spans="1:9" x14ac:dyDescent="0.2">
      <c r="A4" t="s">
        <v>521</v>
      </c>
      <c r="B4" t="s">
        <v>522</v>
      </c>
      <c r="E4" s="197">
        <v>6</v>
      </c>
      <c r="F4">
        <v>72</v>
      </c>
      <c r="H4">
        <v>66</v>
      </c>
    </row>
    <row r="5" spans="1:9" x14ac:dyDescent="0.2">
      <c r="A5" t="s">
        <v>523</v>
      </c>
      <c r="B5" t="s">
        <v>522</v>
      </c>
      <c r="E5" s="197">
        <v>14</v>
      </c>
      <c r="F5">
        <v>168</v>
      </c>
      <c r="H5">
        <v>216</v>
      </c>
    </row>
    <row r="6" spans="1:9" x14ac:dyDescent="0.2">
      <c r="A6" t="s">
        <v>525</v>
      </c>
      <c r="E6" s="197">
        <v>29</v>
      </c>
      <c r="F6">
        <v>336</v>
      </c>
    </row>
    <row r="7" spans="1:9" x14ac:dyDescent="0.2">
      <c r="A7" t="s">
        <v>438</v>
      </c>
      <c r="H7">
        <v>105</v>
      </c>
    </row>
    <row r="8" spans="1:9" x14ac:dyDescent="0.2">
      <c r="A8" t="s">
        <v>434</v>
      </c>
      <c r="B8" t="s">
        <v>113</v>
      </c>
      <c r="E8" s="197">
        <v>14</v>
      </c>
      <c r="F8">
        <v>169</v>
      </c>
      <c r="H8">
        <v>158</v>
      </c>
    </row>
    <row r="9" spans="1:9" x14ac:dyDescent="0.2">
      <c r="A9" t="s">
        <v>526</v>
      </c>
      <c r="H9">
        <v>78</v>
      </c>
    </row>
    <row r="10" spans="1:9" x14ac:dyDescent="0.2">
      <c r="A10" t="s">
        <v>527</v>
      </c>
      <c r="E10" s="197">
        <v>0</v>
      </c>
      <c r="F10">
        <v>45</v>
      </c>
      <c r="H10">
        <v>50</v>
      </c>
    </row>
    <row r="11" spans="1:9" x14ac:dyDescent="0.2">
      <c r="A11" t="s">
        <v>11</v>
      </c>
      <c r="E11">
        <v>0</v>
      </c>
      <c r="F11" t="s">
        <v>532</v>
      </c>
      <c r="H11">
        <v>175</v>
      </c>
    </row>
    <row r="12" spans="1:9" x14ac:dyDescent="0.2">
      <c r="A12" t="s">
        <v>436</v>
      </c>
      <c r="E12" s="197">
        <v>0</v>
      </c>
      <c r="F12" t="s">
        <v>306</v>
      </c>
      <c r="H12">
        <v>180</v>
      </c>
    </row>
    <row r="13" spans="1:9" x14ac:dyDescent="0.2">
      <c r="A13" t="s">
        <v>533</v>
      </c>
      <c r="E13">
        <v>54</v>
      </c>
      <c r="F13">
        <v>648</v>
      </c>
      <c r="H13">
        <v>1210</v>
      </c>
      <c r="I13" s="28" t="s">
        <v>537</v>
      </c>
    </row>
    <row r="14" spans="1:9" x14ac:dyDescent="0.2">
      <c r="A14" s="29" t="s">
        <v>528</v>
      </c>
      <c r="C14" t="s">
        <v>311</v>
      </c>
      <c r="D14" t="s">
        <v>531</v>
      </c>
      <c r="E14" s="197">
        <v>150</v>
      </c>
      <c r="F14">
        <v>1800</v>
      </c>
      <c r="G14" s="28"/>
      <c r="H14">
        <v>500</v>
      </c>
      <c r="I14" s="28" t="s">
        <v>538</v>
      </c>
    </row>
    <row r="15" spans="1:9" x14ac:dyDescent="0.2">
      <c r="A15" t="s">
        <v>529</v>
      </c>
      <c r="F15">
        <v>380</v>
      </c>
      <c r="H15">
        <v>369</v>
      </c>
    </row>
    <row r="16" spans="1:9" x14ac:dyDescent="0.2">
      <c r="A16" t="s">
        <v>443</v>
      </c>
      <c r="C16" t="s">
        <v>530</v>
      </c>
      <c r="F16">
        <v>20</v>
      </c>
      <c r="G16" t="s">
        <v>534</v>
      </c>
      <c r="H16">
        <v>90</v>
      </c>
    </row>
    <row r="17" spans="1:9" x14ac:dyDescent="0.2">
      <c r="A17" t="s">
        <v>535</v>
      </c>
      <c r="E17">
        <v>8</v>
      </c>
      <c r="F17">
        <v>100</v>
      </c>
      <c r="G17" t="s">
        <v>534</v>
      </c>
    </row>
    <row r="18" spans="1:9" x14ac:dyDescent="0.2">
      <c r="A18" t="s">
        <v>416</v>
      </c>
      <c r="F18">
        <v>40</v>
      </c>
    </row>
    <row r="20" spans="1:9" x14ac:dyDescent="0.2">
      <c r="E20" s="252">
        <f>SUM(E4:E19)</f>
        <v>275</v>
      </c>
      <c r="F20" s="247">
        <f>SUM(F4:F19)</f>
        <v>3778</v>
      </c>
      <c r="H20" s="247">
        <f>SUM(H4:H19)</f>
        <v>3197</v>
      </c>
    </row>
    <row r="21" spans="1:9" x14ac:dyDescent="0.2">
      <c r="A21" s="28"/>
      <c r="B21" s="28"/>
      <c r="C21" s="28"/>
      <c r="D21" s="28"/>
      <c r="F21" s="32"/>
    </row>
    <row r="22" spans="1:9" x14ac:dyDescent="0.2">
      <c r="A22" s="28"/>
      <c r="B22" s="28"/>
    </row>
    <row r="23" spans="1:9" x14ac:dyDescent="0.2">
      <c r="A23" s="27" t="s">
        <v>319</v>
      </c>
    </row>
    <row r="26" spans="1:9" x14ac:dyDescent="0.2">
      <c r="A26" s="28" t="s">
        <v>134</v>
      </c>
      <c r="F26">
        <v>0</v>
      </c>
      <c r="G26" s="28" t="s">
        <v>584</v>
      </c>
      <c r="H26">
        <v>2500</v>
      </c>
      <c r="I26" s="28" t="s">
        <v>542</v>
      </c>
    </row>
    <row r="27" spans="1:9" x14ac:dyDescent="0.2">
      <c r="A27" s="28" t="s">
        <v>536</v>
      </c>
      <c r="F27" t="s">
        <v>113</v>
      </c>
    </row>
    <row r="28" spans="1:9" x14ac:dyDescent="0.2">
      <c r="A28" s="246" t="s">
        <v>311</v>
      </c>
      <c r="B28" t="s">
        <v>582</v>
      </c>
      <c r="E28" s="28"/>
    </row>
    <row r="29" spans="1:9" x14ac:dyDescent="0.2">
      <c r="A29" s="28" t="s">
        <v>331</v>
      </c>
      <c r="F29">
        <v>200</v>
      </c>
      <c r="H29">
        <v>200</v>
      </c>
    </row>
    <row r="31" spans="1:9" x14ac:dyDescent="0.2">
      <c r="A31" t="s">
        <v>583</v>
      </c>
      <c r="E31">
        <v>563</v>
      </c>
      <c r="F31" s="247">
        <f>SUM(F20:F30)</f>
        <v>3978</v>
      </c>
      <c r="H31" s="247">
        <f>SUM(H20:H30)</f>
        <v>5897</v>
      </c>
    </row>
    <row r="32" spans="1:9" x14ac:dyDescent="0.2">
      <c r="A32" t="s">
        <v>297</v>
      </c>
      <c r="B32" t="s">
        <v>585</v>
      </c>
      <c r="F32" s="27">
        <v>4200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5194-6416-4DCC-AFB4-D3A02EC054D0}">
  <sheetPr>
    <pageSetUpPr fitToPage="1"/>
  </sheetPr>
  <dimension ref="A1:W104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99" sqref="B99"/>
    </sheetView>
  </sheetViews>
  <sheetFormatPr defaultRowHeight="14.25" x14ac:dyDescent="0.2"/>
  <cols>
    <col min="1" max="1" width="4.28515625" style="87" customWidth="1"/>
    <col min="2" max="2" width="36.7109375" style="87" customWidth="1"/>
    <col min="3" max="3" width="10.42578125" bestFit="1" customWidth="1"/>
    <col min="4" max="4" width="12.28515625" style="136" customWidth="1"/>
    <col min="5" max="5" width="11.28515625" bestFit="1" customWidth="1"/>
    <col min="6" max="6" width="12.28515625" customWidth="1"/>
    <col min="7" max="7" width="14.5703125" bestFit="1" customWidth="1"/>
    <col min="8" max="8" width="10.7109375" customWidth="1"/>
    <col min="9" max="9" width="11.5703125" style="52" bestFit="1" customWidth="1"/>
    <col min="10" max="11" width="11.5703125" style="52" customWidth="1"/>
    <col min="14" max="14" width="9.5703125" bestFit="1" customWidth="1"/>
  </cols>
  <sheetData>
    <row r="1" spans="1:23" x14ac:dyDescent="0.2">
      <c r="A1" s="51" t="s">
        <v>209</v>
      </c>
      <c r="B1" s="51"/>
      <c r="C1" s="139"/>
      <c r="D1" s="53" t="s">
        <v>103</v>
      </c>
      <c r="E1" s="54" t="s">
        <v>104</v>
      </c>
      <c r="F1" s="55" t="s">
        <v>105</v>
      </c>
      <c r="G1" s="55" t="s">
        <v>106</v>
      </c>
      <c r="H1" s="56" t="s">
        <v>107</v>
      </c>
      <c r="I1" s="57" t="s">
        <v>108</v>
      </c>
      <c r="J1" s="171" t="s">
        <v>265</v>
      </c>
      <c r="K1" s="171" t="s">
        <v>267</v>
      </c>
      <c r="L1" s="64" t="s">
        <v>109</v>
      </c>
    </row>
    <row r="2" spans="1:23" x14ac:dyDescent="0.2">
      <c r="A2" s="59" t="s">
        <v>1</v>
      </c>
      <c r="B2" s="60"/>
      <c r="C2" s="52"/>
      <c r="D2" s="61" t="s">
        <v>210</v>
      </c>
      <c r="E2" s="62" t="s">
        <v>211</v>
      </c>
      <c r="F2" s="63" t="s">
        <v>212</v>
      </c>
      <c r="G2" s="63" t="s">
        <v>110</v>
      </c>
      <c r="H2" s="64" t="s">
        <v>101</v>
      </c>
      <c r="I2" s="65" t="s">
        <v>213</v>
      </c>
      <c r="J2" s="171" t="s">
        <v>266</v>
      </c>
      <c r="K2" s="171" t="s">
        <v>268</v>
      </c>
      <c r="L2" s="52"/>
      <c r="W2" s="66"/>
    </row>
    <row r="3" spans="1:23" ht="15" x14ac:dyDescent="0.25">
      <c r="A3" s="59" t="s">
        <v>111</v>
      </c>
      <c r="B3" s="60"/>
      <c r="C3" s="139"/>
      <c r="D3" s="67"/>
      <c r="E3" s="68"/>
      <c r="F3" s="69"/>
      <c r="G3" s="69"/>
      <c r="H3" s="68"/>
      <c r="I3" s="68"/>
      <c r="L3" s="58"/>
      <c r="W3" s="70"/>
    </row>
    <row r="4" spans="1:23" x14ac:dyDescent="0.2">
      <c r="A4" s="59"/>
      <c r="B4" s="60" t="s">
        <v>112</v>
      </c>
      <c r="C4" s="52"/>
      <c r="D4" s="72">
        <v>10479</v>
      </c>
      <c r="E4" s="52">
        <v>10710</v>
      </c>
      <c r="F4" s="71">
        <v>5994</v>
      </c>
      <c r="G4" s="71">
        <v>10269</v>
      </c>
      <c r="H4" s="72">
        <f>SUM(G4-E4)</f>
        <v>-441</v>
      </c>
      <c r="I4" s="139">
        <v>11500</v>
      </c>
      <c r="J4" s="172">
        <f>I4/E4</f>
        <v>1.0737628384687208</v>
      </c>
      <c r="K4" s="172">
        <f>I4/G4</f>
        <v>1.1198753530041874</v>
      </c>
      <c r="L4" s="73" t="s">
        <v>243</v>
      </c>
      <c r="M4" s="74"/>
      <c r="N4" s="66"/>
      <c r="O4" s="70"/>
    </row>
    <row r="5" spans="1:23" x14ac:dyDescent="0.2">
      <c r="A5" s="59"/>
      <c r="B5" s="60" t="s">
        <v>250</v>
      </c>
      <c r="C5" s="52"/>
      <c r="D5" s="72"/>
      <c r="E5" s="52"/>
      <c r="F5" s="71"/>
      <c r="G5" s="75">
        <v>650</v>
      </c>
      <c r="H5" s="72">
        <f t="shared" ref="H5:H39" si="0">SUM(G5-E5)</f>
        <v>650</v>
      </c>
      <c r="I5" s="139"/>
      <c r="J5" s="172" t="e">
        <f t="shared" ref="J5:J68" si="1">I5/E5</f>
        <v>#DIV/0!</v>
      </c>
      <c r="K5" s="172">
        <f t="shared" ref="K5:K68" si="2">I5/G5</f>
        <v>0</v>
      </c>
      <c r="L5" s="58" t="s">
        <v>242</v>
      </c>
      <c r="M5" s="74"/>
    </row>
    <row r="6" spans="1:23" x14ac:dyDescent="0.2">
      <c r="A6" s="59"/>
      <c r="B6" s="60" t="s">
        <v>114</v>
      </c>
      <c r="C6" s="52"/>
      <c r="D6" s="72">
        <v>324</v>
      </c>
      <c r="E6" s="52">
        <v>324</v>
      </c>
      <c r="F6" s="71">
        <v>182</v>
      </c>
      <c r="G6" s="71">
        <v>324</v>
      </c>
      <c r="H6" s="72">
        <f t="shared" si="0"/>
        <v>0</v>
      </c>
      <c r="I6" s="139">
        <v>350</v>
      </c>
      <c r="J6" s="172">
        <f t="shared" si="1"/>
        <v>1.0802469135802468</v>
      </c>
      <c r="K6" s="172">
        <f t="shared" si="2"/>
        <v>1.0802469135802468</v>
      </c>
      <c r="L6" s="58"/>
      <c r="M6" s="74"/>
    </row>
    <row r="7" spans="1:23" x14ac:dyDescent="0.2">
      <c r="A7" s="60"/>
      <c r="B7" s="60" t="s">
        <v>115</v>
      </c>
      <c r="C7" s="52"/>
      <c r="D7" s="72">
        <v>130</v>
      </c>
      <c r="E7" s="52">
        <v>120</v>
      </c>
      <c r="F7" s="71">
        <v>44</v>
      </c>
      <c r="G7" s="71">
        <v>62</v>
      </c>
      <c r="H7" s="72">
        <f t="shared" si="0"/>
        <v>-58</v>
      </c>
      <c r="I7" s="139">
        <v>120</v>
      </c>
      <c r="J7" s="172">
        <f t="shared" si="1"/>
        <v>1</v>
      </c>
      <c r="K7" s="172">
        <f t="shared" si="2"/>
        <v>1.935483870967742</v>
      </c>
      <c r="L7" s="58"/>
      <c r="M7" s="74"/>
    </row>
    <row r="8" spans="1:23" ht="14.25" customHeight="1" x14ac:dyDescent="0.2">
      <c r="A8" s="76"/>
      <c r="B8" s="60" t="s">
        <v>116</v>
      </c>
      <c r="C8" s="58"/>
      <c r="D8" s="72">
        <v>0</v>
      </c>
      <c r="E8" s="52">
        <v>400</v>
      </c>
      <c r="F8" s="71">
        <v>0</v>
      </c>
      <c r="G8" s="71">
        <v>0</v>
      </c>
      <c r="H8" s="72">
        <f t="shared" si="0"/>
        <v>-400</v>
      </c>
      <c r="I8" s="139">
        <v>400</v>
      </c>
      <c r="J8" s="172">
        <f t="shared" si="1"/>
        <v>1</v>
      </c>
      <c r="K8" s="172" t="e">
        <f t="shared" si="2"/>
        <v>#DIV/0!</v>
      </c>
      <c r="L8" s="58"/>
      <c r="M8" s="74"/>
    </row>
    <row r="9" spans="1:23" x14ac:dyDescent="0.2">
      <c r="A9" s="59" t="s">
        <v>117</v>
      </c>
      <c r="B9" s="60"/>
      <c r="C9" s="52"/>
      <c r="D9" s="72"/>
      <c r="E9" s="52"/>
      <c r="F9" s="71"/>
      <c r="G9" s="71"/>
      <c r="H9" s="72"/>
      <c r="I9" s="139"/>
      <c r="J9" s="172"/>
      <c r="K9" s="172"/>
      <c r="L9" s="58"/>
      <c r="M9" s="74"/>
    </row>
    <row r="10" spans="1:23" x14ac:dyDescent="0.2">
      <c r="A10" s="59"/>
      <c r="B10" s="60" t="s">
        <v>118</v>
      </c>
      <c r="C10" s="52"/>
      <c r="D10" s="72">
        <v>275</v>
      </c>
      <c r="E10" s="52">
        <v>275</v>
      </c>
      <c r="F10" s="71">
        <v>285</v>
      </c>
      <c r="G10" s="71">
        <v>285</v>
      </c>
      <c r="H10" s="72">
        <f t="shared" si="0"/>
        <v>10</v>
      </c>
      <c r="I10" s="139">
        <v>310</v>
      </c>
      <c r="J10" s="172">
        <f t="shared" si="1"/>
        <v>1.1272727272727272</v>
      </c>
      <c r="K10" s="172">
        <f t="shared" si="2"/>
        <v>1.0877192982456141</v>
      </c>
      <c r="L10" s="58"/>
      <c r="M10" s="74"/>
    </row>
    <row r="11" spans="1:23" ht="15" customHeight="1" x14ac:dyDescent="0.2">
      <c r="A11" s="59"/>
      <c r="B11" s="60" t="s">
        <v>119</v>
      </c>
      <c r="C11" s="52"/>
      <c r="D11" s="72">
        <v>300</v>
      </c>
      <c r="E11" s="52">
        <v>300</v>
      </c>
      <c r="F11" s="71">
        <v>300</v>
      </c>
      <c r="G11" s="71">
        <v>300</v>
      </c>
      <c r="H11" s="72">
        <f t="shared" si="0"/>
        <v>0</v>
      </c>
      <c r="I11" s="139">
        <v>320</v>
      </c>
      <c r="J11" s="172">
        <f t="shared" si="1"/>
        <v>1.0666666666666667</v>
      </c>
      <c r="K11" s="172">
        <f t="shared" si="2"/>
        <v>1.0666666666666667</v>
      </c>
      <c r="L11" s="58" t="s">
        <v>120</v>
      </c>
      <c r="M11" s="74"/>
    </row>
    <row r="12" spans="1:23" ht="15" customHeight="1" x14ac:dyDescent="0.2">
      <c r="A12" s="59"/>
      <c r="B12" s="60" t="s">
        <v>121</v>
      </c>
      <c r="C12" s="52"/>
      <c r="D12" s="72">
        <v>105</v>
      </c>
      <c r="E12" s="52">
        <v>165</v>
      </c>
      <c r="F12" s="71">
        <v>100</v>
      </c>
      <c r="G12" s="71">
        <v>100</v>
      </c>
      <c r="H12" s="72">
        <f t="shared" si="0"/>
        <v>-65</v>
      </c>
      <c r="I12" s="139">
        <v>100</v>
      </c>
      <c r="J12" s="172">
        <f t="shared" si="1"/>
        <v>0.60606060606060608</v>
      </c>
      <c r="K12" s="172">
        <f t="shared" si="2"/>
        <v>1</v>
      </c>
      <c r="L12" s="58"/>
      <c r="M12" s="74"/>
    </row>
    <row r="13" spans="1:23" ht="15" customHeight="1" x14ac:dyDescent="0.2">
      <c r="A13" s="60"/>
      <c r="B13" s="60" t="s">
        <v>122</v>
      </c>
      <c r="C13" s="52"/>
      <c r="D13" s="72">
        <v>455</v>
      </c>
      <c r="E13" s="52">
        <v>464</v>
      </c>
      <c r="F13" s="71">
        <v>461</v>
      </c>
      <c r="G13" s="77">
        <v>461</v>
      </c>
      <c r="H13" s="72">
        <f t="shared" si="0"/>
        <v>-3</v>
      </c>
      <c r="I13" s="139">
        <v>501</v>
      </c>
      <c r="J13" s="172">
        <f t="shared" si="1"/>
        <v>1.0797413793103448</v>
      </c>
      <c r="K13" s="172">
        <f t="shared" si="2"/>
        <v>1.086767895878525</v>
      </c>
      <c r="L13" s="78">
        <v>8.7999999999999995E-2</v>
      </c>
      <c r="M13" s="74"/>
    </row>
    <row r="14" spans="1:23" ht="15" customHeight="1" x14ac:dyDescent="0.2">
      <c r="A14" s="60"/>
      <c r="B14" s="60" t="s">
        <v>123</v>
      </c>
      <c r="C14" s="52"/>
      <c r="D14" s="72">
        <v>35</v>
      </c>
      <c r="E14" s="52">
        <v>35</v>
      </c>
      <c r="F14" s="71">
        <v>35</v>
      </c>
      <c r="G14" s="77">
        <v>35</v>
      </c>
      <c r="H14" s="72">
        <f t="shared" si="0"/>
        <v>0</v>
      </c>
      <c r="I14" s="139">
        <v>35</v>
      </c>
      <c r="J14" s="172">
        <f t="shared" si="1"/>
        <v>1</v>
      </c>
      <c r="K14" s="172">
        <f t="shared" si="2"/>
        <v>1</v>
      </c>
      <c r="L14" s="58"/>
      <c r="M14" s="74"/>
    </row>
    <row r="15" spans="1:23" ht="15" customHeight="1" x14ac:dyDescent="0.2">
      <c r="A15" s="59"/>
      <c r="B15" s="60" t="s">
        <v>124</v>
      </c>
      <c r="C15" s="52"/>
      <c r="D15" s="72">
        <v>1055</v>
      </c>
      <c r="E15" s="52">
        <v>1200</v>
      </c>
      <c r="F15" s="71">
        <v>1137</v>
      </c>
      <c r="G15" s="71">
        <v>1137</v>
      </c>
      <c r="H15" s="72">
        <f t="shared" si="0"/>
        <v>-63</v>
      </c>
      <c r="I15" s="139">
        <v>1200</v>
      </c>
      <c r="J15" s="172">
        <f t="shared" si="1"/>
        <v>1</v>
      </c>
      <c r="K15" s="172">
        <f t="shared" si="2"/>
        <v>1.0554089709762533</v>
      </c>
      <c r="L15" s="58" t="s">
        <v>252</v>
      </c>
      <c r="M15" s="74"/>
    </row>
    <row r="16" spans="1:23" ht="15" customHeight="1" x14ac:dyDescent="0.2">
      <c r="A16" s="59"/>
      <c r="B16" s="60" t="s">
        <v>125</v>
      </c>
      <c r="C16" s="52"/>
      <c r="D16" s="72">
        <v>0</v>
      </c>
      <c r="E16" s="52">
        <v>100</v>
      </c>
      <c r="F16" s="71">
        <v>0</v>
      </c>
      <c r="G16" s="71">
        <v>0</v>
      </c>
      <c r="H16" s="72">
        <f t="shared" si="0"/>
        <v>-100</v>
      </c>
      <c r="I16" s="139">
        <v>100</v>
      </c>
      <c r="J16" s="172">
        <f t="shared" si="1"/>
        <v>1</v>
      </c>
      <c r="K16" s="172" t="e">
        <f t="shared" si="2"/>
        <v>#DIV/0!</v>
      </c>
      <c r="L16" s="58"/>
      <c r="M16" s="74"/>
    </row>
    <row r="17" spans="1:13" ht="15" customHeight="1" x14ac:dyDescent="0.2">
      <c r="A17" s="59"/>
      <c r="B17" s="60" t="s">
        <v>126</v>
      </c>
      <c r="C17" s="52"/>
      <c r="D17" s="72">
        <v>363</v>
      </c>
      <c r="E17" s="52">
        <v>100</v>
      </c>
      <c r="F17" s="71">
        <v>218</v>
      </c>
      <c r="G17" s="71">
        <v>388</v>
      </c>
      <c r="H17" s="72">
        <f t="shared" si="0"/>
        <v>288</v>
      </c>
      <c r="I17" s="139">
        <v>400</v>
      </c>
      <c r="J17" s="172">
        <f t="shared" si="1"/>
        <v>4</v>
      </c>
      <c r="K17" s="172">
        <f t="shared" si="2"/>
        <v>1.0309278350515463</v>
      </c>
      <c r="L17" s="79"/>
      <c r="M17" s="74"/>
    </row>
    <row r="18" spans="1:13" ht="15" customHeight="1" x14ac:dyDescent="0.2">
      <c r="A18" s="60"/>
      <c r="B18" s="60" t="s">
        <v>127</v>
      </c>
      <c r="C18" s="52"/>
      <c r="D18" s="72">
        <v>728</v>
      </c>
      <c r="E18" s="52">
        <v>500</v>
      </c>
      <c r="F18" s="71">
        <v>76</v>
      </c>
      <c r="G18" s="71">
        <v>266</v>
      </c>
      <c r="H18" s="72">
        <f t="shared" si="0"/>
        <v>-234</v>
      </c>
      <c r="I18" s="139">
        <v>266</v>
      </c>
      <c r="J18" s="172">
        <f t="shared" si="1"/>
        <v>0.53200000000000003</v>
      </c>
      <c r="K18" s="172">
        <f t="shared" si="2"/>
        <v>1</v>
      </c>
      <c r="L18" s="79" t="s">
        <v>113</v>
      </c>
      <c r="M18" s="74"/>
    </row>
    <row r="19" spans="1:13" ht="15" customHeight="1" x14ac:dyDescent="0.2">
      <c r="A19" s="60"/>
      <c r="B19" s="60" t="s">
        <v>128</v>
      </c>
      <c r="C19" s="52"/>
      <c r="D19" s="72">
        <v>334</v>
      </c>
      <c r="E19" s="52">
        <v>400</v>
      </c>
      <c r="F19" s="71">
        <v>196</v>
      </c>
      <c r="G19" s="71">
        <v>356</v>
      </c>
      <c r="H19" s="72">
        <f t="shared" si="0"/>
        <v>-44</v>
      </c>
      <c r="I19" s="139">
        <v>400</v>
      </c>
      <c r="J19" s="172">
        <f t="shared" si="1"/>
        <v>1</v>
      </c>
      <c r="K19" s="172">
        <f t="shared" si="2"/>
        <v>1.1235955056179776</v>
      </c>
      <c r="L19" s="79" t="s">
        <v>253</v>
      </c>
      <c r="M19" s="74"/>
    </row>
    <row r="20" spans="1:13" ht="15" customHeight="1" x14ac:dyDescent="0.2">
      <c r="A20" s="60"/>
      <c r="B20" s="60" t="s">
        <v>129</v>
      </c>
      <c r="C20" s="52"/>
      <c r="D20" s="72">
        <v>409</v>
      </c>
      <c r="E20" s="52">
        <v>500</v>
      </c>
      <c r="F20" s="71">
        <v>65</v>
      </c>
      <c r="G20" s="71">
        <v>438</v>
      </c>
      <c r="H20" s="72">
        <f t="shared" si="0"/>
        <v>-62</v>
      </c>
      <c r="I20" s="139">
        <v>500</v>
      </c>
      <c r="J20" s="172">
        <f t="shared" si="1"/>
        <v>1</v>
      </c>
      <c r="K20" s="172">
        <f t="shared" si="2"/>
        <v>1.1415525114155252</v>
      </c>
      <c r="L20" s="79" t="s">
        <v>130</v>
      </c>
      <c r="M20" s="74"/>
    </row>
    <row r="21" spans="1:13" ht="15" customHeight="1" x14ac:dyDescent="0.2">
      <c r="A21" s="59"/>
      <c r="B21" s="60"/>
      <c r="C21" s="52"/>
      <c r="D21" s="72"/>
      <c r="E21" s="52"/>
      <c r="F21" s="71"/>
      <c r="G21" s="77"/>
      <c r="H21" s="72"/>
      <c r="J21" s="172"/>
      <c r="K21" s="172"/>
      <c r="L21" s="79"/>
      <c r="M21" s="74"/>
    </row>
    <row r="22" spans="1:13" ht="13.5" customHeight="1" x14ac:dyDescent="0.2">
      <c r="A22" s="60"/>
      <c r="B22" s="60" t="s">
        <v>241</v>
      </c>
      <c r="C22" s="52"/>
      <c r="D22" s="72"/>
      <c r="E22" s="52"/>
      <c r="F22" s="71">
        <v>117</v>
      </c>
      <c r="G22" s="71">
        <v>117</v>
      </c>
      <c r="H22" s="72">
        <f t="shared" si="0"/>
        <v>117</v>
      </c>
      <c r="J22" s="172"/>
      <c r="K22" s="172"/>
      <c r="L22" s="58"/>
      <c r="M22" s="74"/>
    </row>
    <row r="23" spans="1:13" ht="14.25" customHeight="1" x14ac:dyDescent="0.2">
      <c r="A23" s="76"/>
      <c r="B23" s="60" t="s">
        <v>183</v>
      </c>
      <c r="C23" s="58"/>
      <c r="D23" s="72"/>
      <c r="E23" s="52"/>
      <c r="F23" s="72"/>
      <c r="G23" s="72"/>
      <c r="H23" s="72">
        <f t="shared" si="0"/>
        <v>0</v>
      </c>
      <c r="J23" s="172"/>
      <c r="K23" s="172"/>
      <c r="L23" s="79" t="s">
        <v>186</v>
      </c>
      <c r="M23" s="74"/>
    </row>
    <row r="24" spans="1:13" ht="14.25" customHeight="1" x14ac:dyDescent="0.2">
      <c r="A24" s="76"/>
      <c r="B24" s="60"/>
      <c r="C24" s="52"/>
      <c r="D24" s="72"/>
      <c r="E24" s="52"/>
      <c r="F24" s="72"/>
      <c r="G24" s="72"/>
      <c r="H24" s="72">
        <f t="shared" si="0"/>
        <v>0</v>
      </c>
      <c r="J24" s="172"/>
      <c r="K24" s="172"/>
      <c r="L24" s="79"/>
      <c r="M24" s="74"/>
    </row>
    <row r="25" spans="1:13" x14ac:dyDescent="0.2">
      <c r="A25" s="80" t="s">
        <v>131</v>
      </c>
      <c r="B25" s="60"/>
      <c r="C25" s="52"/>
      <c r="D25" s="72"/>
      <c r="E25" s="52"/>
      <c r="F25" s="71"/>
      <c r="G25" s="71"/>
      <c r="H25" s="72">
        <f t="shared" si="0"/>
        <v>0</v>
      </c>
      <c r="J25" s="172"/>
      <c r="K25" s="172"/>
      <c r="L25" s="58"/>
      <c r="M25" s="74"/>
    </row>
    <row r="26" spans="1:13" x14ac:dyDescent="0.2">
      <c r="A26" s="76"/>
      <c r="B26" s="81" t="s">
        <v>132</v>
      </c>
      <c r="C26" s="52"/>
      <c r="D26" s="72">
        <v>461</v>
      </c>
      <c r="E26" s="52">
        <v>200</v>
      </c>
      <c r="F26" s="71">
        <v>370</v>
      </c>
      <c r="G26" s="71">
        <v>370</v>
      </c>
      <c r="H26" s="72">
        <f t="shared" si="0"/>
        <v>170</v>
      </c>
      <c r="I26" s="139">
        <v>200</v>
      </c>
      <c r="J26" s="172">
        <f t="shared" si="1"/>
        <v>1</v>
      </c>
      <c r="K26" s="172">
        <f t="shared" si="2"/>
        <v>0.54054054054054057</v>
      </c>
      <c r="L26" s="79" t="s">
        <v>133</v>
      </c>
      <c r="M26" s="74"/>
    </row>
    <row r="27" spans="1:13" ht="14.25" customHeight="1" x14ac:dyDescent="0.2">
      <c r="A27" s="76"/>
      <c r="B27" s="82" t="s">
        <v>134</v>
      </c>
      <c r="C27" s="52"/>
      <c r="D27" s="72">
        <v>2344</v>
      </c>
      <c r="E27" s="52">
        <v>2000</v>
      </c>
      <c r="F27" s="71">
        <v>1750</v>
      </c>
      <c r="G27" s="71">
        <v>2450</v>
      </c>
      <c r="H27" s="72">
        <f t="shared" si="0"/>
        <v>450</v>
      </c>
      <c r="I27" s="139">
        <v>2560</v>
      </c>
      <c r="J27" s="172">
        <f t="shared" si="1"/>
        <v>1.28</v>
      </c>
      <c r="K27" s="172">
        <f t="shared" si="2"/>
        <v>1.0448979591836736</v>
      </c>
      <c r="L27" s="83"/>
      <c r="M27" s="74"/>
    </row>
    <row r="28" spans="1:13" ht="14.25" customHeight="1" x14ac:dyDescent="0.2">
      <c r="A28" s="60"/>
      <c r="B28" s="82" t="s">
        <v>135</v>
      </c>
      <c r="C28" s="52"/>
      <c r="D28" s="72">
        <v>260</v>
      </c>
      <c r="E28" s="52">
        <v>500</v>
      </c>
      <c r="F28" s="71">
        <v>861</v>
      </c>
      <c r="G28" s="71">
        <v>1411</v>
      </c>
      <c r="H28" s="72">
        <f t="shared" si="0"/>
        <v>911</v>
      </c>
      <c r="I28" s="139">
        <v>2300</v>
      </c>
      <c r="J28" s="172">
        <f t="shared" si="1"/>
        <v>4.5999999999999996</v>
      </c>
      <c r="K28" s="172">
        <f t="shared" si="2"/>
        <v>1.630049610205528</v>
      </c>
      <c r="L28" s="79" t="s">
        <v>254</v>
      </c>
      <c r="M28" s="74"/>
    </row>
    <row r="29" spans="1:13" ht="14.25" customHeight="1" x14ac:dyDescent="0.2">
      <c r="B29" s="51" t="s">
        <v>136</v>
      </c>
      <c r="C29" s="52"/>
      <c r="D29" s="72">
        <v>2344</v>
      </c>
      <c r="E29" s="52">
        <v>2000</v>
      </c>
      <c r="F29" s="71">
        <v>1100</v>
      </c>
      <c r="G29" s="71">
        <v>1320</v>
      </c>
      <c r="H29" s="72">
        <f t="shared" si="0"/>
        <v>-680</v>
      </c>
      <c r="I29" s="139">
        <v>1440</v>
      </c>
      <c r="J29" s="172">
        <f t="shared" si="1"/>
        <v>0.72</v>
      </c>
      <c r="K29" s="172">
        <f t="shared" si="2"/>
        <v>1.0909090909090908</v>
      </c>
      <c r="L29" s="79"/>
      <c r="M29" s="74"/>
    </row>
    <row r="30" spans="1:13" ht="14.25" customHeight="1" x14ac:dyDescent="0.2">
      <c r="B30" s="51" t="s">
        <v>185</v>
      </c>
      <c r="C30" s="52"/>
      <c r="D30" s="72">
        <v>303</v>
      </c>
      <c r="E30" s="52">
        <v>610</v>
      </c>
      <c r="F30" s="71">
        <v>91</v>
      </c>
      <c r="G30" s="71">
        <v>150</v>
      </c>
      <c r="H30" s="72">
        <f t="shared" si="0"/>
        <v>-460</v>
      </c>
      <c r="I30" s="139">
        <v>300</v>
      </c>
      <c r="J30" s="172">
        <f t="shared" si="1"/>
        <v>0.49180327868852458</v>
      </c>
      <c r="K30" s="172">
        <f t="shared" si="2"/>
        <v>2</v>
      </c>
      <c r="L30" s="79" t="s">
        <v>255</v>
      </c>
      <c r="M30" s="74"/>
    </row>
    <row r="31" spans="1:13" ht="14.25" customHeight="1" x14ac:dyDescent="0.2">
      <c r="A31" s="59" t="s">
        <v>137</v>
      </c>
      <c r="B31" s="60"/>
      <c r="C31" s="58"/>
      <c r="D31" s="72">
        <v>1200</v>
      </c>
      <c r="E31" s="52">
        <v>1100</v>
      </c>
      <c r="F31" s="71">
        <v>350</v>
      </c>
      <c r="G31" s="71">
        <v>550</v>
      </c>
      <c r="H31" s="72">
        <f t="shared" si="0"/>
        <v>-550</v>
      </c>
      <c r="I31" s="139">
        <v>1100</v>
      </c>
      <c r="J31" s="172">
        <f t="shared" si="1"/>
        <v>1</v>
      </c>
      <c r="K31" s="172">
        <f t="shared" si="2"/>
        <v>2</v>
      </c>
      <c r="L31" s="79" t="s">
        <v>256</v>
      </c>
      <c r="M31" s="74"/>
    </row>
    <row r="32" spans="1:13" x14ac:dyDescent="0.2">
      <c r="A32" s="59" t="s">
        <v>138</v>
      </c>
      <c r="B32" s="60"/>
      <c r="C32" s="52"/>
      <c r="D32" s="72"/>
      <c r="E32" s="52"/>
      <c r="F32" s="71"/>
      <c r="G32" s="71"/>
      <c r="H32" s="72"/>
      <c r="J32" s="172"/>
      <c r="K32" s="172"/>
      <c r="L32" s="79"/>
      <c r="M32" s="74"/>
    </row>
    <row r="33" spans="1:15" ht="12.6" customHeight="1" x14ac:dyDescent="0.2">
      <c r="A33" s="60"/>
      <c r="B33" s="60" t="s">
        <v>139</v>
      </c>
      <c r="C33" s="52"/>
      <c r="D33" s="72">
        <v>1423</v>
      </c>
      <c r="E33" s="52">
        <v>2000</v>
      </c>
      <c r="F33" s="71">
        <v>791</v>
      </c>
      <c r="G33" s="71">
        <v>1360</v>
      </c>
      <c r="H33" s="72">
        <f t="shared" si="0"/>
        <v>-640</v>
      </c>
      <c r="I33" s="139">
        <v>5000</v>
      </c>
      <c r="J33" s="172">
        <f t="shared" si="1"/>
        <v>2.5</v>
      </c>
      <c r="K33" s="172">
        <f t="shared" si="2"/>
        <v>3.6764705882352939</v>
      </c>
      <c r="L33" s="79" t="s">
        <v>269</v>
      </c>
      <c r="M33" s="74"/>
    </row>
    <row r="34" spans="1:15" ht="14.25" customHeight="1" x14ac:dyDescent="0.2">
      <c r="A34" s="76"/>
      <c r="B34" s="60" t="s">
        <v>140</v>
      </c>
      <c r="C34" s="60"/>
      <c r="D34" s="71">
        <v>200</v>
      </c>
      <c r="E34" s="52">
        <v>280</v>
      </c>
      <c r="F34" s="71">
        <v>470</v>
      </c>
      <c r="G34" s="71">
        <v>940</v>
      </c>
      <c r="H34" s="72">
        <f t="shared" si="0"/>
        <v>660</v>
      </c>
      <c r="I34" s="139">
        <v>940</v>
      </c>
      <c r="J34" s="172">
        <f t="shared" si="1"/>
        <v>3.3571428571428572</v>
      </c>
      <c r="K34" s="172">
        <f t="shared" si="2"/>
        <v>1</v>
      </c>
      <c r="L34" s="60" t="s">
        <v>257</v>
      </c>
      <c r="M34" s="74"/>
    </row>
    <row r="35" spans="1:15" ht="14.25" customHeight="1" x14ac:dyDescent="0.2">
      <c r="A35" s="76"/>
      <c r="B35" s="60" t="s">
        <v>141</v>
      </c>
      <c r="C35" s="28"/>
      <c r="D35" s="71"/>
      <c r="E35" s="52">
        <v>100</v>
      </c>
      <c r="F35" s="71">
        <v>0</v>
      </c>
      <c r="G35" s="71">
        <v>0</v>
      </c>
      <c r="H35" s="72">
        <f t="shared" si="0"/>
        <v>-100</v>
      </c>
      <c r="I35" s="52" t="s">
        <v>113</v>
      </c>
      <c r="J35" s="172" t="e">
        <f t="shared" si="1"/>
        <v>#VALUE!</v>
      </c>
      <c r="K35" s="172" t="e">
        <f t="shared" si="2"/>
        <v>#VALUE!</v>
      </c>
      <c r="L35" s="60" t="s">
        <v>142</v>
      </c>
      <c r="M35" s="74"/>
    </row>
    <row r="36" spans="1:15" ht="14.25" customHeight="1" x14ac:dyDescent="0.2">
      <c r="A36" s="59" t="s">
        <v>143</v>
      </c>
      <c r="B36" s="60"/>
      <c r="C36" s="28"/>
      <c r="D36" s="71"/>
      <c r="E36" s="52"/>
      <c r="F36" s="71"/>
      <c r="G36" s="71"/>
      <c r="H36" s="72"/>
      <c r="J36" s="172"/>
      <c r="K36" s="172"/>
      <c r="L36" s="60" t="s">
        <v>258</v>
      </c>
      <c r="M36" s="74"/>
    </row>
    <row r="37" spans="1:15" x14ac:dyDescent="0.2">
      <c r="A37" s="76"/>
      <c r="B37" s="60" t="s">
        <v>259</v>
      </c>
      <c r="C37" s="52"/>
      <c r="D37" s="71"/>
      <c r="E37" s="52">
        <v>150</v>
      </c>
      <c r="F37" s="71"/>
      <c r="G37" s="71">
        <v>150</v>
      </c>
      <c r="H37" s="72">
        <f t="shared" si="0"/>
        <v>0</v>
      </c>
      <c r="I37" s="139">
        <v>200</v>
      </c>
      <c r="J37" s="172">
        <f t="shared" si="1"/>
        <v>1.3333333333333333</v>
      </c>
      <c r="K37" s="172">
        <f t="shared" si="2"/>
        <v>1.3333333333333333</v>
      </c>
      <c r="L37" s="84"/>
      <c r="M37" s="74"/>
    </row>
    <row r="38" spans="1:15" s="28" customFormat="1" x14ac:dyDescent="0.2">
      <c r="A38" s="60"/>
      <c r="B38" s="60" t="s">
        <v>144</v>
      </c>
      <c r="D38" s="71">
        <v>46</v>
      </c>
      <c r="E38" s="28">
        <v>50</v>
      </c>
      <c r="F38" s="71">
        <v>50</v>
      </c>
      <c r="G38" s="71">
        <v>50</v>
      </c>
      <c r="H38" s="71">
        <f t="shared" si="0"/>
        <v>0</v>
      </c>
      <c r="I38" s="139">
        <v>50</v>
      </c>
      <c r="J38" s="172">
        <f t="shared" si="1"/>
        <v>1</v>
      </c>
      <c r="K38" s="172">
        <f t="shared" si="2"/>
        <v>1</v>
      </c>
      <c r="L38" s="60"/>
      <c r="M38" s="60"/>
    </row>
    <row r="39" spans="1:15" s="28" customFormat="1" x14ac:dyDescent="0.2">
      <c r="A39" s="60"/>
      <c r="B39" s="60" t="s">
        <v>184</v>
      </c>
      <c r="D39" s="71"/>
      <c r="E39" s="28">
        <v>200</v>
      </c>
      <c r="F39" s="71"/>
      <c r="G39" s="71">
        <v>200</v>
      </c>
      <c r="H39" s="71">
        <f t="shared" si="0"/>
        <v>0</v>
      </c>
      <c r="I39" s="139">
        <v>200</v>
      </c>
      <c r="J39" s="172">
        <f t="shared" si="1"/>
        <v>1</v>
      </c>
      <c r="K39" s="172">
        <f t="shared" si="2"/>
        <v>1</v>
      </c>
      <c r="L39" s="60"/>
      <c r="M39" s="60"/>
    </row>
    <row r="40" spans="1:15" s="28" customFormat="1" ht="18" customHeight="1" x14ac:dyDescent="0.2">
      <c r="A40" s="60"/>
      <c r="B40" s="85" t="s">
        <v>182</v>
      </c>
      <c r="C40" s="52" t="s">
        <v>187</v>
      </c>
      <c r="D40" s="122">
        <f>SUM(D4:D39)</f>
        <v>23573</v>
      </c>
      <c r="E40" s="122">
        <f>SUM(E4:E39)</f>
        <v>24783</v>
      </c>
      <c r="F40" s="122">
        <f>SUM(F4:F39)</f>
        <v>15043</v>
      </c>
      <c r="G40" s="122">
        <f>SUM(G4:G39)</f>
        <v>24139</v>
      </c>
      <c r="H40" s="122">
        <f t="shared" ref="H40:H56" si="3">SUM(G40-E40)</f>
        <v>-644</v>
      </c>
      <c r="I40" s="122">
        <f>SUM(I4:I39)</f>
        <v>30792</v>
      </c>
      <c r="J40" s="172">
        <f t="shared" si="1"/>
        <v>1.2424645926643263</v>
      </c>
      <c r="K40" s="172">
        <f t="shared" si="2"/>
        <v>1.2756120800364554</v>
      </c>
      <c r="L40" s="73">
        <f>SUM(I40-E40)</f>
        <v>6009</v>
      </c>
      <c r="M40" s="60"/>
      <c r="N40" s="48"/>
    </row>
    <row r="41" spans="1:15" s="28" customFormat="1" ht="18" customHeight="1" x14ac:dyDescent="0.25">
      <c r="A41" s="87"/>
      <c r="B41" s="88"/>
      <c r="C41" s="52"/>
      <c r="D41" s="89"/>
      <c r="E41" s="71"/>
      <c r="F41" s="89"/>
      <c r="G41" s="89"/>
      <c r="H41" s="89"/>
      <c r="I41" s="89"/>
      <c r="J41" s="172" t="e">
        <f t="shared" si="1"/>
        <v>#DIV/0!</v>
      </c>
      <c r="K41" s="172"/>
      <c r="L41" s="58"/>
      <c r="M41" s="60"/>
    </row>
    <row r="42" spans="1:15" ht="14.25" customHeight="1" x14ac:dyDescent="0.2">
      <c r="A42" s="59" t="s">
        <v>145</v>
      </c>
      <c r="B42" s="60"/>
      <c r="C42" s="58"/>
      <c r="D42" s="89"/>
      <c r="E42" s="72"/>
      <c r="F42" s="89" t="s">
        <v>275</v>
      </c>
      <c r="G42" s="89">
        <v>3829</v>
      </c>
      <c r="H42" s="90"/>
      <c r="I42" s="91"/>
      <c r="J42" s="172" t="e">
        <f t="shared" si="1"/>
        <v>#DIV/0!</v>
      </c>
      <c r="K42" s="172"/>
      <c r="L42" s="79"/>
      <c r="M42" s="74"/>
      <c r="N42" s="74"/>
    </row>
    <row r="43" spans="1:15" x14ac:dyDescent="0.2">
      <c r="A43" s="60"/>
      <c r="B43" s="60" t="s">
        <v>146</v>
      </c>
      <c r="C43" s="126"/>
      <c r="D43" s="71">
        <v>1075</v>
      </c>
      <c r="E43" s="72">
        <v>3000</v>
      </c>
      <c r="F43" s="89">
        <v>2179</v>
      </c>
      <c r="G43" s="89">
        <v>0</v>
      </c>
      <c r="H43" s="92">
        <f t="shared" si="3"/>
        <v>-3000</v>
      </c>
      <c r="I43" s="93">
        <v>2000</v>
      </c>
      <c r="J43" s="172">
        <f t="shared" si="1"/>
        <v>0.66666666666666663</v>
      </c>
      <c r="K43" s="172" t="e">
        <f t="shared" si="2"/>
        <v>#DIV/0!</v>
      </c>
      <c r="L43" s="94"/>
      <c r="M43" s="95"/>
      <c r="N43" s="74"/>
    </row>
    <row r="44" spans="1:15" ht="14.25" customHeight="1" x14ac:dyDescent="0.2">
      <c r="A44" s="60"/>
      <c r="B44" s="60" t="s">
        <v>246</v>
      </c>
      <c r="C44" s="58"/>
      <c r="D44" s="71"/>
      <c r="E44" s="72">
        <v>200</v>
      </c>
      <c r="F44" s="89">
        <v>200</v>
      </c>
      <c r="G44" s="89">
        <v>0</v>
      </c>
      <c r="H44" s="92">
        <f t="shared" si="3"/>
        <v>-200</v>
      </c>
      <c r="I44" s="96">
        <v>200</v>
      </c>
      <c r="J44" s="172">
        <f t="shared" si="1"/>
        <v>1</v>
      </c>
      <c r="K44" s="172" t="e">
        <f t="shared" si="2"/>
        <v>#DIV/0!</v>
      </c>
      <c r="L44" s="94" t="s">
        <v>260</v>
      </c>
      <c r="M44" s="95"/>
      <c r="N44" s="74"/>
    </row>
    <row r="45" spans="1:15" x14ac:dyDescent="0.2">
      <c r="A45" s="60"/>
      <c r="B45" s="60" t="s">
        <v>52</v>
      </c>
      <c r="C45" s="58"/>
      <c r="D45" s="71">
        <v>1215</v>
      </c>
      <c r="E45" s="72">
        <v>300</v>
      </c>
      <c r="F45" s="89">
        <v>300</v>
      </c>
      <c r="G45" s="89">
        <v>0</v>
      </c>
      <c r="H45" s="92">
        <f t="shared" si="3"/>
        <v>-300</v>
      </c>
      <c r="I45" s="96">
        <v>300</v>
      </c>
      <c r="J45" s="172">
        <f t="shared" si="1"/>
        <v>1</v>
      </c>
      <c r="K45" s="172" t="e">
        <f t="shared" si="2"/>
        <v>#DIV/0!</v>
      </c>
      <c r="L45" s="83" t="s">
        <v>262</v>
      </c>
      <c r="M45" s="97"/>
      <c r="N45" s="74"/>
      <c r="O45" s="70"/>
    </row>
    <row r="46" spans="1:15" x14ac:dyDescent="0.2">
      <c r="A46" s="60"/>
      <c r="B46" s="60" t="s">
        <v>270</v>
      </c>
      <c r="C46" s="58"/>
      <c r="D46" s="89">
        <v>0</v>
      </c>
      <c r="E46" s="72">
        <v>2250</v>
      </c>
      <c r="F46" s="89">
        <v>2250</v>
      </c>
      <c r="G46" s="89">
        <v>1100</v>
      </c>
      <c r="H46" s="98">
        <f>SUM(G46-E46)</f>
        <v>-1150</v>
      </c>
      <c r="I46" s="99"/>
      <c r="J46" s="172">
        <f t="shared" si="1"/>
        <v>0</v>
      </c>
      <c r="K46" s="172">
        <f t="shared" si="2"/>
        <v>0</v>
      </c>
      <c r="L46" s="58" t="s">
        <v>263</v>
      </c>
      <c r="M46" s="74"/>
      <c r="N46" s="74"/>
    </row>
    <row r="47" spans="1:15" x14ac:dyDescent="0.2">
      <c r="A47" s="60"/>
      <c r="B47" s="60" t="s">
        <v>245</v>
      </c>
      <c r="C47" s="58"/>
      <c r="D47" s="89">
        <v>925</v>
      </c>
      <c r="E47" s="72">
        <v>500</v>
      </c>
      <c r="F47" s="89">
        <v>500</v>
      </c>
      <c r="G47" s="89">
        <v>500</v>
      </c>
      <c r="H47" s="92">
        <f t="shared" ref="H47:H49" si="4">SUM(G47-E47)</f>
        <v>0</v>
      </c>
      <c r="I47" s="99">
        <v>500</v>
      </c>
      <c r="J47" s="172">
        <f t="shared" si="1"/>
        <v>1</v>
      </c>
      <c r="K47" s="172">
        <f t="shared" si="2"/>
        <v>1</v>
      </c>
      <c r="L47" s="58" t="s">
        <v>261</v>
      </c>
      <c r="M47" s="74"/>
      <c r="N47" s="74"/>
    </row>
    <row r="48" spans="1:15" x14ac:dyDescent="0.2">
      <c r="A48" s="60"/>
      <c r="B48" s="60" t="s">
        <v>202</v>
      </c>
      <c r="C48" s="58"/>
      <c r="D48" s="89"/>
      <c r="E48" s="72">
        <v>500</v>
      </c>
      <c r="F48" s="89">
        <v>307</v>
      </c>
      <c r="G48" s="89">
        <v>307</v>
      </c>
      <c r="H48" s="92">
        <f t="shared" si="4"/>
        <v>-193</v>
      </c>
      <c r="I48" s="99"/>
      <c r="J48" s="172">
        <f t="shared" si="1"/>
        <v>0</v>
      </c>
      <c r="K48" s="172">
        <f t="shared" si="2"/>
        <v>0</v>
      </c>
      <c r="L48" s="58"/>
      <c r="M48" s="74"/>
      <c r="N48" s="74"/>
    </row>
    <row r="49" spans="1:14" ht="15" thickBot="1" x14ac:dyDescent="0.25">
      <c r="A49" s="51"/>
      <c r="B49" s="51" t="s">
        <v>191</v>
      </c>
      <c r="C49" s="58"/>
      <c r="D49" s="157">
        <f>SUM(D43:D48)</f>
        <v>3215</v>
      </c>
      <c r="E49" s="158">
        <f>SUM(E43:E48)</f>
        <v>6750</v>
      </c>
      <c r="F49" s="159">
        <f>SUM(F43:F48)</f>
        <v>5736</v>
      </c>
      <c r="G49" s="157">
        <f>SUM(G42:G48)</f>
        <v>5736</v>
      </c>
      <c r="H49" s="160">
        <f t="shared" si="4"/>
        <v>-1014</v>
      </c>
      <c r="I49" s="161">
        <f>SUM(I43:I48)</f>
        <v>3000</v>
      </c>
      <c r="J49" s="172">
        <f t="shared" si="1"/>
        <v>0.44444444444444442</v>
      </c>
      <c r="K49" s="172">
        <f t="shared" si="2"/>
        <v>0.52301255230125521</v>
      </c>
      <c r="L49" s="58" t="s">
        <v>4</v>
      </c>
      <c r="M49" s="74"/>
      <c r="N49" s="74"/>
    </row>
    <row r="50" spans="1:14" ht="15" thickTop="1" x14ac:dyDescent="0.2">
      <c r="A50" s="51"/>
      <c r="B50" s="60"/>
      <c r="C50" s="58"/>
      <c r="D50" s="152"/>
      <c r="E50" s="153"/>
      <c r="F50" s="154"/>
      <c r="G50" s="154"/>
      <c r="H50" s="155"/>
      <c r="I50" s="156"/>
      <c r="J50" s="172"/>
      <c r="K50" s="172"/>
      <c r="L50" s="58"/>
      <c r="M50" s="74"/>
      <c r="N50" s="74"/>
    </row>
    <row r="51" spans="1:14" x14ac:dyDescent="0.2">
      <c r="B51" s="137" t="s">
        <v>147</v>
      </c>
      <c r="C51" s="58"/>
      <c r="D51" s="103">
        <v>10001</v>
      </c>
      <c r="E51" s="72">
        <v>3250</v>
      </c>
      <c r="F51" s="89">
        <v>0</v>
      </c>
      <c r="G51" s="89">
        <v>0</v>
      </c>
      <c r="H51" s="92">
        <f t="shared" si="3"/>
        <v>-3250</v>
      </c>
      <c r="I51" s="99">
        <v>5500</v>
      </c>
      <c r="J51" s="172">
        <f t="shared" si="1"/>
        <v>1.6923076923076923</v>
      </c>
      <c r="K51" s="172" t="e">
        <f t="shared" si="2"/>
        <v>#DIV/0!</v>
      </c>
      <c r="L51" s="58">
        <v>5500</v>
      </c>
      <c r="M51" s="74"/>
      <c r="N51" s="74"/>
    </row>
    <row r="52" spans="1:14" x14ac:dyDescent="0.2">
      <c r="A52" s="60"/>
      <c r="B52" s="81"/>
      <c r="C52" s="58"/>
      <c r="D52" s="103"/>
      <c r="E52" s="72"/>
      <c r="F52" s="71">
        <v>8798</v>
      </c>
      <c r="G52" s="89">
        <v>8798</v>
      </c>
      <c r="H52" s="92"/>
      <c r="I52" s="102"/>
      <c r="J52" s="172" t="e">
        <f t="shared" si="1"/>
        <v>#DIV/0!</v>
      </c>
      <c r="K52" s="172">
        <f t="shared" si="2"/>
        <v>0</v>
      </c>
      <c r="L52" s="58" t="s">
        <v>249</v>
      </c>
      <c r="M52" s="74"/>
      <c r="N52" s="74"/>
    </row>
    <row r="53" spans="1:14" x14ac:dyDescent="0.2">
      <c r="A53" s="104"/>
      <c r="B53" s="138" t="s">
        <v>190</v>
      </c>
      <c r="C53" s="52" t="s">
        <v>188</v>
      </c>
      <c r="D53" s="105">
        <f>SUM(D49:D52)</f>
        <v>13216</v>
      </c>
      <c r="E53" s="106">
        <f>SUM(E49:E52)</f>
        <v>10000</v>
      </c>
      <c r="F53" s="107">
        <f t="shared" ref="F53:G53" si="5">SUM(F49:F52)</f>
        <v>14534</v>
      </c>
      <c r="G53" s="107">
        <f t="shared" si="5"/>
        <v>14534</v>
      </c>
      <c r="H53" s="108">
        <f t="shared" si="3"/>
        <v>4534</v>
      </c>
      <c r="I53" s="109">
        <f>SUM(I49:I52)</f>
        <v>8500</v>
      </c>
      <c r="J53" s="172">
        <f t="shared" si="1"/>
        <v>0.85</v>
      </c>
      <c r="K53" s="172">
        <f t="shared" si="2"/>
        <v>0.58483555800192655</v>
      </c>
      <c r="L53" s="52"/>
    </row>
    <row r="54" spans="1:14" x14ac:dyDescent="0.2">
      <c r="A54" s="104"/>
      <c r="B54" s="85"/>
      <c r="C54" s="52"/>
      <c r="D54" s="105"/>
      <c r="E54" s="106"/>
      <c r="F54" s="107"/>
      <c r="G54" s="107"/>
      <c r="H54" s="108"/>
      <c r="I54" s="109"/>
      <c r="J54" s="172"/>
      <c r="K54" s="172"/>
      <c r="L54" s="52"/>
    </row>
    <row r="55" spans="1:14" ht="15" x14ac:dyDescent="0.25">
      <c r="A55" s="110"/>
      <c r="B55" s="85" t="s">
        <v>181</v>
      </c>
      <c r="C55" s="52" t="s">
        <v>189</v>
      </c>
      <c r="D55" s="162">
        <f>SUM(D40+D53)</f>
        <v>36789</v>
      </c>
      <c r="E55" s="163">
        <f t="shared" ref="E55:I55" si="6">SUM(E40+E53)</f>
        <v>34783</v>
      </c>
      <c r="F55" s="164">
        <f t="shared" si="6"/>
        <v>29577</v>
      </c>
      <c r="G55" s="165">
        <f t="shared" si="6"/>
        <v>38673</v>
      </c>
      <c r="H55" s="166">
        <f t="shared" ref="H55" si="7">SUM(G55-E55)</f>
        <v>3890</v>
      </c>
      <c r="I55" s="122">
        <f t="shared" si="6"/>
        <v>39292</v>
      </c>
      <c r="J55" s="172">
        <f t="shared" si="1"/>
        <v>1.1296322916367192</v>
      </c>
      <c r="K55" s="172">
        <f t="shared" si="2"/>
        <v>1.0160059990174024</v>
      </c>
      <c r="L55" s="52"/>
    </row>
    <row r="56" spans="1:14" ht="15" x14ac:dyDescent="0.25">
      <c r="A56" s="59" t="s">
        <v>0</v>
      </c>
      <c r="B56" s="113"/>
      <c r="C56" s="58"/>
      <c r="D56" s="89"/>
      <c r="E56" s="72"/>
      <c r="F56" s="89"/>
      <c r="G56" s="114"/>
      <c r="H56" s="115">
        <f t="shared" si="3"/>
        <v>0</v>
      </c>
      <c r="I56" s="114"/>
      <c r="J56" s="172"/>
      <c r="K56" s="172"/>
      <c r="L56" s="116"/>
      <c r="N56" s="117"/>
    </row>
    <row r="57" spans="1:14" x14ac:dyDescent="0.2">
      <c r="A57" s="60"/>
      <c r="B57" s="60" t="s">
        <v>148</v>
      </c>
      <c r="C57" s="58"/>
      <c r="D57" s="89">
        <v>34148</v>
      </c>
      <c r="E57" s="72">
        <v>35172</v>
      </c>
      <c r="F57" s="89">
        <v>35172</v>
      </c>
      <c r="G57" s="114">
        <v>35172</v>
      </c>
      <c r="H57" s="115"/>
      <c r="I57" s="118">
        <v>37947</v>
      </c>
      <c r="J57" s="172">
        <f>(I57-E57)/E57*100</f>
        <v>7.8897987035141588</v>
      </c>
      <c r="K57" s="172">
        <f t="shared" si="2"/>
        <v>1.0788979870351416</v>
      </c>
      <c r="L57" s="119" t="s">
        <v>271</v>
      </c>
    </row>
    <row r="58" spans="1:14" ht="15" x14ac:dyDescent="0.25">
      <c r="A58" s="60"/>
      <c r="B58" s="60" t="s">
        <v>149</v>
      </c>
      <c r="C58" s="58"/>
      <c r="D58" s="89">
        <v>170</v>
      </c>
      <c r="E58" s="72">
        <v>140</v>
      </c>
      <c r="F58" s="89"/>
      <c r="G58" s="114">
        <v>143</v>
      </c>
      <c r="H58" s="115"/>
      <c r="I58" s="89">
        <v>145</v>
      </c>
      <c r="J58" s="172">
        <f t="shared" si="1"/>
        <v>1.0357142857142858</v>
      </c>
      <c r="K58" s="172">
        <f t="shared" si="2"/>
        <v>1.013986013986014</v>
      </c>
      <c r="L58" s="58"/>
      <c r="N58" s="117"/>
    </row>
    <row r="59" spans="1:14" x14ac:dyDescent="0.2">
      <c r="A59" s="60"/>
      <c r="B59" s="60" t="s">
        <v>150</v>
      </c>
      <c r="C59" s="58"/>
      <c r="D59" s="89"/>
      <c r="E59" s="72"/>
      <c r="F59" s="120"/>
      <c r="G59" s="114"/>
      <c r="H59" s="115"/>
      <c r="I59" s="89">
        <v>0</v>
      </c>
      <c r="J59" s="172"/>
      <c r="K59" s="172"/>
      <c r="L59" s="58"/>
    </row>
    <row r="60" spans="1:14" x14ac:dyDescent="0.2">
      <c r="A60" s="60"/>
      <c r="B60" s="60" t="s">
        <v>151</v>
      </c>
      <c r="C60" s="58"/>
      <c r="D60" s="89">
        <v>250</v>
      </c>
      <c r="E60" s="72">
        <v>0</v>
      </c>
      <c r="F60" s="120"/>
      <c r="G60" s="114">
        <v>0</v>
      </c>
      <c r="H60" s="115"/>
      <c r="I60" s="89"/>
      <c r="J60" s="172"/>
      <c r="K60" s="172"/>
      <c r="L60" s="58"/>
    </row>
    <row r="61" spans="1:14" x14ac:dyDescent="0.2">
      <c r="A61" s="51" t="s">
        <v>152</v>
      </c>
      <c r="B61" s="60"/>
      <c r="C61" s="58"/>
      <c r="D61" s="100">
        <f>SUM(D57:D60)</f>
        <v>34568</v>
      </c>
      <c r="E61" s="101">
        <f>SUM(E57:E60)</f>
        <v>35312</v>
      </c>
      <c r="F61" s="121">
        <f t="shared" ref="F61:I61" si="8">SUM(F57:F60)</f>
        <v>35172</v>
      </c>
      <c r="G61" s="111">
        <f t="shared" si="8"/>
        <v>35315</v>
      </c>
      <c r="H61" s="112">
        <f t="shared" ref="H61" si="9">SUM(G61-E61)</f>
        <v>3</v>
      </c>
      <c r="I61" s="100">
        <f t="shared" si="8"/>
        <v>38092</v>
      </c>
      <c r="J61" s="172">
        <f t="shared" si="1"/>
        <v>1.0787267784322609</v>
      </c>
      <c r="K61" s="172">
        <f t="shared" si="2"/>
        <v>1.0786351408749824</v>
      </c>
      <c r="L61" s="58"/>
    </row>
    <row r="62" spans="1:14" x14ac:dyDescent="0.2">
      <c r="A62" s="60"/>
      <c r="B62" s="82" t="s">
        <v>153</v>
      </c>
      <c r="C62" s="58"/>
      <c r="D62" s="89">
        <v>26236</v>
      </c>
      <c r="E62" s="72"/>
      <c r="F62" s="120">
        <v>8511</v>
      </c>
      <c r="G62" s="114">
        <v>8511</v>
      </c>
      <c r="H62" s="115"/>
      <c r="I62" s="89"/>
      <c r="J62" s="172" t="e">
        <f t="shared" si="1"/>
        <v>#DIV/0!</v>
      </c>
      <c r="K62" s="172">
        <f t="shared" si="2"/>
        <v>0</v>
      </c>
      <c r="L62" s="58" t="s">
        <v>251</v>
      </c>
    </row>
    <row r="63" spans="1:14" x14ac:dyDescent="0.2">
      <c r="A63" s="60"/>
      <c r="B63" s="60"/>
      <c r="C63" s="58"/>
      <c r="D63" s="100">
        <v>0</v>
      </c>
      <c r="E63" s="72"/>
      <c r="F63" s="89">
        <v>2115</v>
      </c>
      <c r="G63" s="114">
        <v>1755</v>
      </c>
      <c r="H63" s="115"/>
      <c r="I63" s="114">
        <v>1200</v>
      </c>
      <c r="J63" s="172" t="e">
        <f t="shared" si="1"/>
        <v>#DIV/0!</v>
      </c>
      <c r="K63" s="172">
        <f t="shared" si="2"/>
        <v>0.68376068376068377</v>
      </c>
      <c r="L63" s="58" t="s">
        <v>244</v>
      </c>
    </row>
    <row r="64" spans="1:14" x14ac:dyDescent="0.2">
      <c r="A64" s="59"/>
      <c r="B64" s="85" t="s">
        <v>154</v>
      </c>
      <c r="C64" s="58"/>
      <c r="D64" s="100">
        <f>SUM(D61:D63)</f>
        <v>60804</v>
      </c>
      <c r="E64" s="101">
        <f t="shared" ref="E64:I64" si="10">SUM(E61:E63)</f>
        <v>35312</v>
      </c>
      <c r="F64" s="100">
        <f t="shared" si="10"/>
        <v>45798</v>
      </c>
      <c r="G64" s="111">
        <f t="shared" si="10"/>
        <v>45581</v>
      </c>
      <c r="H64" s="112">
        <f t="shared" ref="H64" si="11">SUM(G64-E64)</f>
        <v>10269</v>
      </c>
      <c r="I64" s="86">
        <f t="shared" si="10"/>
        <v>39292</v>
      </c>
      <c r="J64" s="172">
        <f t="shared" si="1"/>
        <v>1.112709560489352</v>
      </c>
      <c r="K64" s="172">
        <f t="shared" si="2"/>
        <v>0.86202584410170902</v>
      </c>
      <c r="L64" s="58"/>
    </row>
    <row r="65" spans="1:12" x14ac:dyDescent="0.2">
      <c r="A65" s="59"/>
      <c r="B65" s="60"/>
      <c r="C65" s="58"/>
      <c r="D65" s="89"/>
      <c r="E65" s="72"/>
      <c r="F65" s="89"/>
      <c r="G65" s="114"/>
      <c r="H65" s="115"/>
      <c r="I65" s="114"/>
      <c r="J65" s="172"/>
      <c r="K65" s="172"/>
      <c r="L65" s="58"/>
    </row>
    <row r="66" spans="1:12" x14ac:dyDescent="0.2">
      <c r="A66" s="59"/>
      <c r="B66" s="85" t="s">
        <v>155</v>
      </c>
      <c r="C66" s="58"/>
      <c r="D66" s="89">
        <f t="shared" ref="D66:F66" si="12">SUM(D53+D40)</f>
        <v>36789</v>
      </c>
      <c r="E66" s="72">
        <f t="shared" si="12"/>
        <v>34783</v>
      </c>
      <c r="F66" s="89">
        <f t="shared" si="12"/>
        <v>29577</v>
      </c>
      <c r="G66" s="89">
        <f>SUM(G53+G40)</f>
        <v>38673</v>
      </c>
      <c r="H66" s="115">
        <f t="shared" ref="H66" si="13">SUM(G66-E66)</f>
        <v>3890</v>
      </c>
      <c r="I66" s="89">
        <f t="shared" ref="I66" si="14">SUM(I53+I40)</f>
        <v>39292</v>
      </c>
      <c r="J66" s="172">
        <f t="shared" si="1"/>
        <v>1.1296322916367192</v>
      </c>
      <c r="K66" s="172">
        <f t="shared" si="2"/>
        <v>1.0160059990174024</v>
      </c>
      <c r="L66" s="58"/>
    </row>
    <row r="67" spans="1:12" x14ac:dyDescent="0.2">
      <c r="A67" s="59"/>
      <c r="B67" s="113"/>
      <c r="C67" s="58"/>
      <c r="D67" s="89"/>
      <c r="E67" s="72"/>
      <c r="F67" s="89"/>
      <c r="G67" s="114"/>
      <c r="H67" s="115"/>
      <c r="I67" s="114"/>
      <c r="J67" s="172"/>
      <c r="K67" s="172"/>
      <c r="L67" s="58"/>
    </row>
    <row r="68" spans="1:12" x14ac:dyDescent="0.2">
      <c r="A68" s="59"/>
      <c r="B68" s="85" t="s">
        <v>156</v>
      </c>
      <c r="C68" s="58"/>
      <c r="D68" s="100">
        <f>SUM(D64-D66)</f>
        <v>24015</v>
      </c>
      <c r="E68" s="86">
        <f t="shared" ref="E68:I68" si="15">SUM(E64-E66)</f>
        <v>529</v>
      </c>
      <c r="F68" s="100">
        <f t="shared" si="15"/>
        <v>16221</v>
      </c>
      <c r="G68" s="111">
        <f t="shared" si="15"/>
        <v>6908</v>
      </c>
      <c r="H68" s="111">
        <f t="shared" ref="H68" si="16">SUM(G68-E68)</f>
        <v>6379</v>
      </c>
      <c r="I68" s="122">
        <f t="shared" si="15"/>
        <v>0</v>
      </c>
      <c r="J68" s="172">
        <f t="shared" si="1"/>
        <v>0</v>
      </c>
      <c r="K68" s="172">
        <f t="shared" si="2"/>
        <v>0</v>
      </c>
      <c r="L68" s="58"/>
    </row>
    <row r="69" spans="1:12" ht="12.75" x14ac:dyDescent="0.2">
      <c r="A69" s="59"/>
      <c r="B69" s="60"/>
      <c r="C69" s="58"/>
      <c r="D69" s="71"/>
      <c r="E69" s="72"/>
      <c r="F69" s="115"/>
      <c r="G69" s="114"/>
      <c r="H69" s="115"/>
      <c r="I69" s="114"/>
      <c r="J69" s="60"/>
      <c r="K69" s="60"/>
      <c r="L69" s="58"/>
    </row>
    <row r="70" spans="1:12" ht="12.75" x14ac:dyDescent="0.2">
      <c r="A70" s="59"/>
      <c r="B70" s="60"/>
      <c r="C70" s="58"/>
      <c r="D70" s="123"/>
      <c r="E70" s="64" t="s">
        <v>157</v>
      </c>
      <c r="F70" s="64"/>
      <c r="G70" s="51" t="s">
        <v>158</v>
      </c>
      <c r="H70" s="58"/>
      <c r="I70" s="51" t="s">
        <v>159</v>
      </c>
      <c r="J70" s="51"/>
      <c r="K70" s="51"/>
      <c r="L70" s="58"/>
    </row>
    <row r="71" spans="1:12" ht="15" x14ac:dyDescent="0.25">
      <c r="A71" s="110"/>
      <c r="B71" s="51" t="s">
        <v>160</v>
      </c>
      <c r="C71" s="58"/>
      <c r="D71" s="123"/>
      <c r="E71" s="124">
        <v>11443</v>
      </c>
      <c r="F71" s="64"/>
      <c r="G71" s="51">
        <v>10288</v>
      </c>
      <c r="H71" s="58"/>
      <c r="I71" s="60">
        <v>23000</v>
      </c>
      <c r="J71" s="60" t="s">
        <v>274</v>
      </c>
      <c r="K71" s="60"/>
      <c r="L71" s="52"/>
    </row>
    <row r="72" spans="1:12" ht="15" x14ac:dyDescent="0.25">
      <c r="A72" s="110"/>
      <c r="B72" s="60" t="s">
        <v>96</v>
      </c>
      <c r="C72" s="58"/>
      <c r="D72" s="123"/>
      <c r="E72" s="73">
        <v>10293</v>
      </c>
      <c r="F72" s="58"/>
      <c r="G72" s="60">
        <v>9838</v>
      </c>
      <c r="H72" s="58"/>
      <c r="I72" s="60">
        <v>18500</v>
      </c>
      <c r="J72" s="60"/>
      <c r="K72" s="60"/>
      <c r="L72" s="52"/>
    </row>
    <row r="73" spans="1:12" ht="15" x14ac:dyDescent="0.25">
      <c r="A73" s="110"/>
      <c r="B73" s="60" t="s">
        <v>273</v>
      </c>
      <c r="C73" s="58"/>
      <c r="D73" s="123"/>
      <c r="E73" s="73">
        <v>1150</v>
      </c>
      <c r="F73" s="58"/>
      <c r="G73" s="60">
        <v>450</v>
      </c>
      <c r="H73" s="58"/>
      <c r="I73" s="60">
        <v>4500</v>
      </c>
      <c r="J73" s="60"/>
      <c r="K73" s="60"/>
      <c r="L73" s="52"/>
    </row>
    <row r="74" spans="1:12" ht="15" x14ac:dyDescent="0.25">
      <c r="A74" s="110"/>
      <c r="B74" s="60"/>
      <c r="C74" s="58"/>
      <c r="D74" s="123"/>
      <c r="E74" s="73"/>
      <c r="F74" s="58"/>
      <c r="G74" s="60"/>
      <c r="H74" s="58"/>
      <c r="I74" s="60"/>
      <c r="J74" s="60"/>
      <c r="K74" s="60"/>
      <c r="L74" s="52"/>
    </row>
    <row r="75" spans="1:12" ht="15" x14ac:dyDescent="0.25">
      <c r="A75" s="110"/>
      <c r="B75" s="51" t="s">
        <v>247</v>
      </c>
      <c r="C75" s="58"/>
      <c r="D75" s="123"/>
      <c r="E75" s="73"/>
      <c r="F75" s="64"/>
      <c r="G75" s="51"/>
      <c r="H75" s="58"/>
      <c r="I75" s="64"/>
      <c r="J75" s="64"/>
      <c r="K75" s="64"/>
      <c r="L75" s="52"/>
    </row>
    <row r="76" spans="1:12" ht="15" x14ac:dyDescent="0.25">
      <c r="A76" s="110"/>
      <c r="B76" s="51" t="s">
        <v>158</v>
      </c>
      <c r="C76" s="58"/>
      <c r="D76" s="123">
        <v>21755</v>
      </c>
      <c r="E76" s="73" t="s">
        <v>161</v>
      </c>
      <c r="F76" s="64"/>
      <c r="G76" s="51"/>
      <c r="H76" s="58"/>
      <c r="I76" s="64"/>
      <c r="J76" s="64"/>
      <c r="K76" s="64"/>
      <c r="L76" s="52"/>
    </row>
    <row r="77" spans="1:12" ht="15" x14ac:dyDescent="0.25">
      <c r="A77" s="110"/>
      <c r="B77" s="51" t="s">
        <v>157</v>
      </c>
      <c r="C77" s="58"/>
      <c r="D77" s="123">
        <v>11443</v>
      </c>
      <c r="E77" s="73"/>
      <c r="F77" s="64"/>
      <c r="G77" s="51"/>
      <c r="H77" s="58"/>
      <c r="I77" s="64"/>
      <c r="J77" s="64"/>
      <c r="K77" s="64"/>
      <c r="L77" s="52"/>
    </row>
    <row r="78" spans="1:12" ht="15" x14ac:dyDescent="0.25">
      <c r="A78" s="110"/>
      <c r="B78" s="60" t="s">
        <v>162</v>
      </c>
      <c r="C78" s="58"/>
      <c r="D78" s="123">
        <v>3254</v>
      </c>
      <c r="E78" s="73"/>
      <c r="F78" s="64"/>
      <c r="G78" s="51"/>
      <c r="H78" s="58"/>
      <c r="I78" s="64"/>
      <c r="J78" s="64"/>
      <c r="K78" s="64"/>
      <c r="L78" s="52"/>
    </row>
    <row r="79" spans="1:12" ht="15" x14ac:dyDescent="0.25">
      <c r="A79" s="110"/>
      <c r="B79" s="60" t="s">
        <v>163</v>
      </c>
      <c r="C79" s="58"/>
      <c r="D79" s="123">
        <v>27024.95</v>
      </c>
      <c r="E79" s="73"/>
      <c r="F79" s="64"/>
      <c r="G79" s="60"/>
      <c r="H79" s="58"/>
      <c r="I79" s="58"/>
      <c r="J79" s="58"/>
      <c r="K79" s="58"/>
      <c r="L79" s="52"/>
    </row>
    <row r="80" spans="1:12" ht="15" x14ac:dyDescent="0.25">
      <c r="A80" s="110"/>
      <c r="B80" s="60" t="s">
        <v>164</v>
      </c>
      <c r="C80" s="58"/>
      <c r="D80" s="123">
        <v>34500</v>
      </c>
      <c r="E80" s="73"/>
      <c r="F80" s="58"/>
      <c r="G80" s="60"/>
      <c r="H80" s="58"/>
      <c r="I80" s="58"/>
      <c r="J80" s="58"/>
      <c r="K80" s="58"/>
      <c r="L80" s="52"/>
    </row>
    <row r="81" spans="1:12" ht="15" x14ac:dyDescent="0.25">
      <c r="A81" s="110"/>
      <c r="B81" s="60"/>
      <c r="C81" s="58"/>
      <c r="D81" s="123">
        <v>13977</v>
      </c>
      <c r="E81" s="73"/>
      <c r="F81" s="58"/>
      <c r="G81" s="60"/>
      <c r="H81" s="58"/>
      <c r="I81" s="58"/>
      <c r="J81" s="58"/>
      <c r="K81" s="58"/>
      <c r="L81" s="52"/>
    </row>
    <row r="82" spans="1:12" x14ac:dyDescent="0.2">
      <c r="B82" s="60"/>
      <c r="C82" s="58"/>
      <c r="D82" s="123"/>
      <c r="E82" s="58"/>
      <c r="F82" s="58"/>
      <c r="G82" s="60"/>
      <c r="H82" s="58"/>
      <c r="I82" s="79"/>
      <c r="J82" s="79"/>
      <c r="K82" s="79"/>
      <c r="L82" s="52"/>
    </row>
    <row r="83" spans="1:12" x14ac:dyDescent="0.2">
      <c r="B83" s="51" t="s">
        <v>165</v>
      </c>
      <c r="C83" s="58"/>
      <c r="D83" s="123"/>
      <c r="E83" s="58"/>
      <c r="F83" s="126" t="s">
        <v>166</v>
      </c>
      <c r="G83" s="127" t="s">
        <v>167</v>
      </c>
      <c r="H83" s="58" t="s">
        <v>168</v>
      </c>
      <c r="I83" s="79"/>
      <c r="J83" s="79"/>
      <c r="K83" s="79"/>
      <c r="L83" s="52"/>
    </row>
    <row r="84" spans="1:12" x14ac:dyDescent="0.2">
      <c r="B84" s="60" t="s">
        <v>169</v>
      </c>
      <c r="C84" s="58"/>
      <c r="D84" s="123" t="s">
        <v>170</v>
      </c>
      <c r="E84" s="58"/>
      <c r="F84" s="170">
        <v>32835</v>
      </c>
      <c r="G84" s="170">
        <v>71.180000000000007</v>
      </c>
      <c r="H84" s="58"/>
      <c r="I84" s="79"/>
      <c r="J84" s="79"/>
      <c r="K84" s="79"/>
      <c r="L84" s="52"/>
    </row>
    <row r="85" spans="1:12" ht="15" x14ac:dyDescent="0.25">
      <c r="A85" s="130"/>
      <c r="B85" s="60"/>
      <c r="C85" s="58"/>
      <c r="D85" s="123"/>
      <c r="E85" s="58"/>
      <c r="F85" s="170">
        <v>33820</v>
      </c>
      <c r="G85" s="168">
        <v>73.290000000000006</v>
      </c>
      <c r="H85" s="58"/>
      <c r="I85" s="79"/>
      <c r="J85" s="79"/>
      <c r="K85" s="79"/>
      <c r="L85" s="52"/>
    </row>
    <row r="86" spans="1:12" ht="15" x14ac:dyDescent="0.25">
      <c r="A86" s="110"/>
      <c r="B86" s="60" t="s">
        <v>171</v>
      </c>
      <c r="C86" s="58"/>
      <c r="D86" s="132"/>
      <c r="E86" s="132"/>
      <c r="F86" s="133">
        <v>34477</v>
      </c>
      <c r="G86" s="168">
        <v>74.709999999999994</v>
      </c>
      <c r="H86" s="58"/>
      <c r="I86" s="134"/>
      <c r="J86" s="134"/>
      <c r="K86" s="134"/>
      <c r="L86" s="52"/>
    </row>
    <row r="87" spans="1:12" x14ac:dyDescent="0.2">
      <c r="A87"/>
      <c r="B87" s="60" t="s">
        <v>172</v>
      </c>
      <c r="C87" s="58"/>
      <c r="D87" s="123"/>
      <c r="E87" s="58"/>
      <c r="F87" s="84">
        <v>34148</v>
      </c>
      <c r="G87" s="168">
        <v>74</v>
      </c>
      <c r="H87" s="58"/>
      <c r="I87" s="58"/>
      <c r="J87" s="58"/>
      <c r="K87" s="58"/>
      <c r="L87" s="52"/>
    </row>
    <row r="88" spans="1:12" x14ac:dyDescent="0.2">
      <c r="A88"/>
      <c r="B88" s="85"/>
      <c r="C88" s="58"/>
      <c r="D88" s="123"/>
      <c r="E88" s="82"/>
      <c r="F88" s="84">
        <v>35172</v>
      </c>
      <c r="G88" s="168">
        <v>76</v>
      </c>
      <c r="H88" s="58"/>
      <c r="I88" s="58"/>
      <c r="J88" s="58"/>
      <c r="K88" s="58"/>
      <c r="L88" s="52"/>
    </row>
    <row r="89" spans="1:12" x14ac:dyDescent="0.2">
      <c r="A89"/>
      <c r="B89" s="85" t="s">
        <v>264</v>
      </c>
      <c r="C89" s="58"/>
      <c r="D89" s="123"/>
      <c r="E89" s="135"/>
      <c r="F89" s="169"/>
      <c r="G89" s="131"/>
      <c r="H89" s="58"/>
      <c r="I89" s="58"/>
      <c r="J89" s="58"/>
      <c r="K89" s="58"/>
      <c r="L89" s="52"/>
    </row>
    <row r="90" spans="1:12" x14ac:dyDescent="0.2">
      <c r="A90"/>
      <c r="B90" s="85"/>
      <c r="C90" s="58"/>
      <c r="D90" s="123"/>
      <c r="E90" s="58" t="s">
        <v>272</v>
      </c>
      <c r="F90" s="169">
        <v>37947</v>
      </c>
      <c r="G90" s="129">
        <v>81.96</v>
      </c>
      <c r="H90" s="58"/>
      <c r="I90" s="58"/>
      <c r="J90" s="58"/>
      <c r="K90" s="58"/>
      <c r="L90" s="52"/>
    </row>
    <row r="91" spans="1:12" x14ac:dyDescent="0.2">
      <c r="B91" s="125" t="s">
        <v>173</v>
      </c>
      <c r="C91" s="58"/>
      <c r="D91" s="123">
        <v>23551</v>
      </c>
      <c r="E91" s="58"/>
      <c r="F91" s="79"/>
      <c r="G91" s="58"/>
      <c r="H91" s="58"/>
      <c r="I91" s="58"/>
      <c r="J91" s="58"/>
      <c r="K91" s="58"/>
      <c r="L91" s="52"/>
    </row>
    <row r="92" spans="1:12" x14ac:dyDescent="0.2">
      <c r="B92" s="60" t="s">
        <v>174</v>
      </c>
      <c r="C92" s="58"/>
      <c r="D92" s="123">
        <v>24029</v>
      </c>
      <c r="E92" s="58"/>
      <c r="F92" s="79" t="s">
        <v>175</v>
      </c>
      <c r="G92" s="58"/>
      <c r="H92" s="58"/>
      <c r="I92" s="128"/>
      <c r="J92" s="128"/>
      <c r="K92" s="128"/>
      <c r="L92" s="52"/>
    </row>
    <row r="93" spans="1:12" x14ac:dyDescent="0.2">
      <c r="B93" s="60" t="s">
        <v>164</v>
      </c>
      <c r="C93" s="58"/>
      <c r="D93" s="123">
        <v>23660</v>
      </c>
      <c r="E93" s="58"/>
      <c r="F93" s="79" t="s">
        <v>176</v>
      </c>
      <c r="G93" s="58"/>
      <c r="H93" s="58"/>
      <c r="I93" s="58"/>
      <c r="J93" s="58"/>
      <c r="K93" s="58"/>
      <c r="L93" s="52"/>
    </row>
    <row r="94" spans="1:12" x14ac:dyDescent="0.2">
      <c r="B94" s="60" t="s">
        <v>163</v>
      </c>
      <c r="C94" s="58"/>
      <c r="D94" s="123">
        <v>25000</v>
      </c>
      <c r="E94" s="58"/>
      <c r="F94" s="58" t="s">
        <v>177</v>
      </c>
      <c r="G94" s="58"/>
      <c r="H94" s="58"/>
      <c r="I94" s="58"/>
      <c r="J94" s="58"/>
      <c r="K94" s="58"/>
      <c r="L94" s="52"/>
    </row>
    <row r="95" spans="1:12" x14ac:dyDescent="0.2">
      <c r="B95" s="60" t="s">
        <v>162</v>
      </c>
      <c r="C95" s="58"/>
      <c r="D95" s="123">
        <v>32835</v>
      </c>
      <c r="E95" s="58"/>
      <c r="F95" s="79" t="s">
        <v>178</v>
      </c>
      <c r="G95" s="58"/>
      <c r="H95" s="58"/>
      <c r="I95" s="58"/>
      <c r="J95" s="58"/>
      <c r="K95" s="58"/>
      <c r="L95" s="52"/>
    </row>
    <row r="96" spans="1:12" x14ac:dyDescent="0.2">
      <c r="B96" s="60" t="s">
        <v>157</v>
      </c>
      <c r="C96" s="58"/>
      <c r="D96" s="123">
        <v>34148</v>
      </c>
      <c r="E96" s="58"/>
      <c r="F96" s="79" t="s">
        <v>179</v>
      </c>
      <c r="G96" s="58" t="s">
        <v>180</v>
      </c>
      <c r="H96" s="58"/>
      <c r="I96" s="58"/>
      <c r="J96" s="58"/>
      <c r="K96" s="58"/>
      <c r="L96" s="52"/>
    </row>
    <row r="97" spans="2:12" x14ac:dyDescent="0.2">
      <c r="B97" s="60" t="s">
        <v>158</v>
      </c>
      <c r="C97" s="58"/>
      <c r="D97" s="123">
        <v>35172</v>
      </c>
      <c r="E97" s="58"/>
      <c r="F97" s="58" t="s">
        <v>248</v>
      </c>
      <c r="G97" s="58"/>
      <c r="H97" s="58"/>
      <c r="I97" s="58"/>
      <c r="J97" s="58"/>
      <c r="K97" s="58"/>
      <c r="L97" s="52"/>
    </row>
    <row r="98" spans="2:12" x14ac:dyDescent="0.2">
      <c r="B98" s="60" t="s">
        <v>159</v>
      </c>
      <c r="C98" s="58"/>
      <c r="D98" s="123">
        <v>37947</v>
      </c>
      <c r="E98" s="58"/>
      <c r="F98" s="58"/>
      <c r="G98" s="58"/>
      <c r="H98" s="58"/>
      <c r="I98" s="58"/>
      <c r="J98" s="58"/>
      <c r="K98" s="58"/>
      <c r="L98" s="52"/>
    </row>
    <row r="99" spans="2:12" x14ac:dyDescent="0.2">
      <c r="B99" s="60"/>
      <c r="C99" s="58"/>
      <c r="D99" s="123"/>
      <c r="E99" s="58"/>
      <c r="F99" s="58"/>
      <c r="G99" s="58"/>
      <c r="H99" s="58"/>
      <c r="I99" s="58"/>
      <c r="J99" s="58"/>
      <c r="K99" s="58"/>
      <c r="L99" s="52"/>
    </row>
    <row r="100" spans="2:12" x14ac:dyDescent="0.2">
      <c r="B100" s="60"/>
      <c r="C100" s="58"/>
      <c r="D100" s="123"/>
      <c r="E100" s="58"/>
      <c r="F100" s="58"/>
      <c r="G100" s="58"/>
      <c r="H100" s="58"/>
      <c r="I100" s="58"/>
      <c r="J100" s="58"/>
      <c r="K100" s="58"/>
      <c r="L100" s="52"/>
    </row>
    <row r="101" spans="2:12" x14ac:dyDescent="0.2">
      <c r="B101" s="60"/>
    </row>
    <row r="102" spans="2:12" x14ac:dyDescent="0.2">
      <c r="B102" s="60"/>
    </row>
    <row r="103" spans="2:12" x14ac:dyDescent="0.2">
      <c r="B103" s="60"/>
    </row>
    <row r="104" spans="2:12" x14ac:dyDescent="0.2">
      <c r="B104" s="60"/>
    </row>
  </sheetData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 R and P, bank rec, budget</vt:lpstr>
      <vt:lpstr>Report end Nov</vt:lpstr>
      <vt:lpstr>Report end Dec</vt:lpstr>
      <vt:lpstr>Report to end Jan</vt:lpstr>
      <vt:lpstr>Bank rec template</vt:lpstr>
      <vt:lpstr>PF Pav budget only</vt:lpstr>
      <vt:lpstr>Running costs</vt:lpstr>
      <vt:lpstr>Budget setting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Benham</dc:creator>
  <cp:lastModifiedBy>Jenny Rice</cp:lastModifiedBy>
  <cp:lastPrinted>2025-02-02T13:39:48Z</cp:lastPrinted>
  <dcterms:created xsi:type="dcterms:W3CDTF">2012-04-02T10:31:00Z</dcterms:created>
  <dcterms:modified xsi:type="dcterms:W3CDTF">2025-02-02T13:40:01Z</dcterms:modified>
</cp:coreProperties>
</file>